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erekhovavyu\Desktop\ричстакер закупочная документация\"/>
    </mc:Choice>
  </mc:AlternateContent>
  <xr:revisionPtr revIDLastSave="0" documentId="13_ncr:1_{2EBBB7EB-23BD-468D-87F0-1FD61815987C}" xr6:coauthVersionLast="47" xr6:coauthVersionMax="47" xr10:uidLastSave="{00000000-0000-0000-0000-000000000000}"/>
  <bookViews>
    <workbookView xWindow="5295" yWindow="1725" windowWidth="13350" windowHeight="9360" xr2:uid="{00000000-000D-0000-FFFF-FFFF00000000}"/>
  </bookViews>
  <sheets>
    <sheet name="Расчетная цена договора Лот №1" sheetId="9" r:id="rId1"/>
    <sheet name="Расчетная цена договора Лот №2" sheetId="14" r:id="rId2"/>
    <sheet name="Расчетная цена договора Лот №3" sheetId="10" r:id="rId3"/>
    <sheet name="Расчетная цена договора Лот №4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4" l="1"/>
  <c r="B40" i="14" s="1"/>
  <c r="B33" i="14"/>
  <c r="B39" i="14" s="1"/>
  <c r="B32" i="14"/>
  <c r="B38" i="14" s="1"/>
  <c r="B31" i="14"/>
  <c r="B37" i="14" s="1"/>
  <c r="B30" i="14"/>
  <c r="B36" i="14" s="1"/>
  <c r="B29" i="14"/>
  <c r="B35" i="14" s="1"/>
  <c r="B10" i="14"/>
  <c r="B11" i="14" s="1"/>
  <c r="B41" i="14" l="1"/>
  <c r="B42" i="14" s="1"/>
  <c r="B43" i="14" s="1"/>
  <c r="B42" i="12" l="1"/>
  <c r="B38" i="12"/>
  <c r="B34" i="12"/>
  <c r="B41" i="12" s="1"/>
  <c r="B33" i="12"/>
  <c r="B40" i="12" s="1"/>
  <c r="B32" i="12"/>
  <c r="B39" i="12" s="1"/>
  <c r="B31" i="12"/>
  <c r="B30" i="12"/>
  <c r="B37" i="12" s="1"/>
  <c r="B44" i="12" s="1"/>
  <c r="B10" i="12"/>
  <c r="B11" i="12" s="1"/>
  <c r="B41" i="10"/>
  <c r="B34" i="10"/>
  <c r="B40" i="10" s="1"/>
  <c r="B33" i="10"/>
  <c r="B39" i="10" s="1"/>
  <c r="B32" i="10"/>
  <c r="B38" i="10" s="1"/>
  <c r="B31" i="10"/>
  <c r="B37" i="10" s="1"/>
  <c r="B30" i="10"/>
  <c r="B36" i="10" s="1"/>
  <c r="B10" i="10"/>
  <c r="B11" i="10" s="1"/>
  <c r="B10" i="9"/>
  <c r="C10" i="9"/>
  <c r="D10" i="9"/>
  <c r="B45" i="12" l="1"/>
  <c r="B46" i="12" s="1"/>
  <c r="B42" i="10"/>
  <c r="B43" i="10" s="1"/>
  <c r="B44" i="10" s="1"/>
  <c r="D40" i="9" l="1"/>
  <c r="D39" i="9"/>
  <c r="D32" i="9"/>
  <c r="D38" i="9" s="1"/>
  <c r="D31" i="9"/>
  <c r="D37" i="9" s="1"/>
  <c r="D30" i="9"/>
  <c r="D36" i="9" s="1"/>
  <c r="D29" i="9"/>
  <c r="D35" i="9" s="1"/>
  <c r="D11" i="9"/>
  <c r="C40" i="9"/>
  <c r="C39" i="9"/>
  <c r="C32" i="9"/>
  <c r="C38" i="9" s="1"/>
  <c r="C31" i="9"/>
  <c r="C37" i="9" s="1"/>
  <c r="C30" i="9"/>
  <c r="C36" i="9" s="1"/>
  <c r="C29" i="9"/>
  <c r="C35" i="9" s="1"/>
  <c r="C11" i="9"/>
  <c r="B40" i="9"/>
  <c r="B39" i="9"/>
  <c r="B32" i="9"/>
  <c r="B38" i="9" s="1"/>
  <c r="B31" i="9"/>
  <c r="B37" i="9" s="1"/>
  <c r="B30" i="9"/>
  <c r="B36" i="9" s="1"/>
  <c r="B29" i="9"/>
  <c r="B35" i="9" s="1"/>
  <c r="B41" i="9" s="1"/>
  <c r="B11" i="9"/>
  <c r="D41" i="9" l="1"/>
  <c r="D42" i="9" s="1"/>
  <c r="C41" i="9"/>
  <c r="C42" i="9" s="1"/>
  <c r="B42" i="9"/>
  <c r="B43" i="9" s="1"/>
</calcChain>
</file>

<file path=xl/sharedStrings.xml><?xml version="1.0" encoding="utf-8"?>
<sst xmlns="http://schemas.openxmlformats.org/spreadsheetml/2006/main" count="200" uniqueCount="51">
  <si>
    <t>Модель, марка</t>
  </si>
  <si>
    <t>Срок поставки, дней</t>
  </si>
  <si>
    <t>Гарантия, лет</t>
  </si>
  <si>
    <t>Гарантия, мтч</t>
  </si>
  <si>
    <t>Цена единицы Товара, евро без НДС (без учета доставки)</t>
  </si>
  <si>
    <t>Стоимость доставки 1 единицы Товара, евро без НДС</t>
  </si>
  <si>
    <t xml:space="preserve">Цена единицы Товара и доставка, евро без НДС </t>
  </si>
  <si>
    <t>Цена единицы Товара, руб. без НДС(для оценки)</t>
  </si>
  <si>
    <t>Стоимость поддержания 1 (одного) моточаса работы Техники, руб. без НДС</t>
  </si>
  <si>
    <t>Категория 1 наработки моточасов                        0-5000</t>
  </si>
  <si>
    <t>Категория 2 наработки моточасов                5000-10000</t>
  </si>
  <si>
    <t>Категория 3 наработки моточасов               10000-15000</t>
  </si>
  <si>
    <t>Категория 4 наработки моточасов               15000-20000</t>
  </si>
  <si>
    <t>Категория 5 наработки моточасов               20000-25000</t>
  </si>
  <si>
    <t>Стоимость замены 1 шины, руб. без НДС</t>
  </si>
  <si>
    <t>Ожидаемая наработка моточасов на 31.12. 2021</t>
  </si>
  <si>
    <t>Суммарная наработка на 31.12. 2022, мтч</t>
  </si>
  <si>
    <t>Суммарная наработка на 31.12. 2023, мтч</t>
  </si>
  <si>
    <t>Суммарная наработка на 31.12. 2024, мтч</t>
  </si>
  <si>
    <t>Суммарная наработка на 31.12. 2025, мтч</t>
  </si>
  <si>
    <t>Суммарная наработка на 31.12. 2026, мтч</t>
  </si>
  <si>
    <t>Суммарная наработка на 31.12. 2027, мтч</t>
  </si>
  <si>
    <t xml:space="preserve">Сумма за 2022 </t>
  </si>
  <si>
    <t>Сумма за 2023</t>
  </si>
  <si>
    <t>Сумма за 2024</t>
  </si>
  <si>
    <t>Сумма за 2025</t>
  </si>
  <si>
    <t>Сумма за 2026</t>
  </si>
  <si>
    <t>Сумма за 2027</t>
  </si>
  <si>
    <t>Поставка Товара</t>
  </si>
  <si>
    <t>Технический сервис контейнерных перегружателей расчет</t>
  </si>
  <si>
    <t>Поставщик</t>
  </si>
  <si>
    <t>1 евро =</t>
  </si>
  <si>
    <t>руб. (для оценки)</t>
  </si>
  <si>
    <t>-</t>
  </si>
  <si>
    <t>Сумма за 2022 с учетом инфляции 5% и суммой на ремонт не входящий в КТГ (10%)</t>
  </si>
  <si>
    <t>Сумма за 2023 с учетом инфляции 5% и суммой на ремонт не входящий в КТГ (10%)</t>
  </si>
  <si>
    <t>Сумма за 2024 с учетом инфляции 5% и суммой на ремонт не входящий в КТГ (10%)</t>
  </si>
  <si>
    <t>Сумма за 2025 с учетом инфляции 5% и суммой на ремонт не входящий в КТГ (10%)</t>
  </si>
  <si>
    <t>Сумма за 2026 с учетом инфляции 5% и суммой на ремонт не входящий в КТГ (10%)</t>
  </si>
  <si>
    <t>Сумма за 2027 с учетом инфляции 5% и суммой на ремонт не входящий в КТГ (10%)</t>
  </si>
  <si>
    <t>Стоимость сервиса за 25000 мтч</t>
  </si>
  <si>
    <t>Стоимость владения ричстакером без учета топлива:</t>
  </si>
  <si>
    <t>Сумма за 2028</t>
  </si>
  <si>
    <t>Сумма за 2028 с учетом инфляции 5% и суммой на ремонт не входящий в КТГ (10%)</t>
  </si>
  <si>
    <t>Суммарная наработка на 31.12. 2028, мтч</t>
  </si>
  <si>
    <t>Екатеринбург-Товарный</t>
  </si>
  <si>
    <t xml:space="preserve">Стоимость нормочаса дополнительных работ, руб. без НДС </t>
  </si>
  <si>
    <t>Расчетная (услованя) цена договора</t>
  </si>
  <si>
    <t>Производственный участок Забайкальск</t>
  </si>
  <si>
    <t>Гарантия на металлоконструкцию стрелы, мтч</t>
  </si>
  <si>
    <t>Батарейная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</si>
</sst>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2]\ #,##0.00"/>
    <numFmt numFmtId="165" formatCode="#,##0.00\ &quot;₽&quot;"/>
    <numFmt numFmtId="166" formatCode="_-* ##,#0#_-;\-* #,##0,&quot;&quot;;"/>
    <numFmt numFmtId="167" formatCode="#,##0.000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" fillId="0" borderId="0" xfId="0" applyFont="1"/>
    <xf numFmtId="166" fontId="6" fillId="0" borderId="3" xfId="0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4" fontId="7" fillId="3" borderId="6" xfId="0" applyNumberFormat="1" applyFont="1" applyFill="1" applyBorder="1" applyAlignment="1" applyProtection="1">
      <alignment horizontal="center" vertical="center"/>
      <protection locked="0"/>
    </xf>
    <xf numFmtId="164" fontId="7" fillId="4" borderId="6" xfId="0" applyNumberFormat="1" applyFont="1" applyFill="1" applyBorder="1" applyAlignment="1" applyProtection="1">
      <alignment horizontal="center" vertical="center"/>
      <protection locked="0"/>
    </xf>
    <xf numFmtId="166" fontId="8" fillId="5" borderId="3" xfId="0" applyNumberFormat="1" applyFont="1" applyFill="1" applyBorder="1"/>
    <xf numFmtId="165" fontId="7" fillId="5" borderId="3" xfId="0" applyNumberFormat="1" applyFont="1" applyFill="1" applyBorder="1" applyAlignment="1">
      <alignment horizontal="right"/>
    </xf>
    <xf numFmtId="0" fontId="4" fillId="0" borderId="8" xfId="0" applyFont="1" applyBorder="1" applyAlignment="1"/>
    <xf numFmtId="0" fontId="5" fillId="2" borderId="4" xfId="0" applyFont="1" applyFill="1" applyBorder="1" applyAlignment="1"/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/>
    <xf numFmtId="165" fontId="7" fillId="5" borderId="4" xfId="0" applyNumberFormat="1" applyFont="1" applyFill="1" applyBorder="1" applyAlignment="1">
      <alignment horizontal="right"/>
    </xf>
    <xf numFmtId="166" fontId="6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2" borderId="10" xfId="0" applyFont="1" applyFill="1" applyBorder="1" applyAlignment="1"/>
    <xf numFmtId="0" fontId="1" fillId="0" borderId="8" xfId="0" applyFont="1" applyBorder="1" applyAlignment="1">
      <alignment horizontal="left"/>
    </xf>
    <xf numFmtId="3" fontId="7" fillId="3" borderId="6" xfId="0" applyNumberFormat="1" applyFont="1" applyFill="1" applyBorder="1" applyAlignment="1" applyProtection="1">
      <alignment horizontal="center" vertical="center"/>
      <protection locked="0"/>
    </xf>
    <xf numFmtId="4" fontId="7" fillId="3" borderId="6" xfId="0" applyNumberFormat="1" applyFont="1" applyFill="1" applyBorder="1" applyAlignment="1" applyProtection="1">
      <alignment horizontal="center" vertical="center"/>
      <protection locked="0"/>
    </xf>
    <xf numFmtId="165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/>
    <xf numFmtId="0" fontId="0" fillId="0" borderId="12" xfId="0" applyBorder="1"/>
    <xf numFmtId="165" fontId="7" fillId="3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/>
    </xf>
    <xf numFmtId="166" fontId="6" fillId="2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/>
    <xf numFmtId="0" fontId="3" fillId="0" borderId="11" xfId="0" applyFont="1" applyBorder="1"/>
    <xf numFmtId="0" fontId="3" fillId="0" borderId="8" xfId="0" applyFont="1" applyBorder="1" applyAlignment="1">
      <alignment wrapText="1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4" fillId="7" borderId="10" xfId="0" applyFont="1" applyFill="1" applyBorder="1" applyAlignment="1">
      <alignment horizontal="center" vertical="center" wrapText="1"/>
    </xf>
    <xf numFmtId="167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7" fontId="1" fillId="3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3" fillId="0" borderId="6" xfId="0" applyFont="1" applyBorder="1"/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7" fillId="3" borderId="3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4" fontId="7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/>
    <xf numFmtId="0" fontId="0" fillId="8" borderId="4" xfId="0" applyFill="1" applyBorder="1"/>
    <xf numFmtId="166" fontId="8" fillId="5" borderId="4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0" xfId="0"/>
    <xf numFmtId="0" fontId="1" fillId="0" borderId="0" xfId="0" applyFont="1"/>
    <xf numFmtId="166" fontId="9" fillId="0" borderId="4" xfId="0" applyNumberFormat="1" applyFont="1" applyBorder="1" applyAlignment="1">
      <alignment horizontal="center" vertical="center" wrapText="1"/>
    </xf>
    <xf numFmtId="164" fontId="7" fillId="4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/>
    <xf numFmtId="0" fontId="4" fillId="0" borderId="8" xfId="0" applyFont="1" applyBorder="1"/>
    <xf numFmtId="0" fontId="4" fillId="0" borderId="3" xfId="0" applyFont="1" applyBorder="1"/>
    <xf numFmtId="166" fontId="8" fillId="5" borderId="3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EEFB4815-7B5B-4DD3-B514-9433415A92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9D01-DCD0-409C-8763-31B2F8C4B74A}">
  <dimension ref="A1:G43"/>
  <sheetViews>
    <sheetView tabSelected="1" zoomScale="70" zoomScaleNormal="70" workbookViewId="0">
      <selection activeCell="O25" sqref="O25"/>
    </sheetView>
  </sheetViews>
  <sheetFormatPr defaultRowHeight="15" x14ac:dyDescent="0.25"/>
  <cols>
    <col min="1" max="1" width="56.28515625" customWidth="1"/>
    <col min="2" max="4" width="23.140625" customWidth="1"/>
    <col min="6" max="6" width="10.140625" bestFit="1" customWidth="1"/>
  </cols>
  <sheetData>
    <row r="1" spans="1:7" x14ac:dyDescent="0.25">
      <c r="A1" s="14" t="s">
        <v>30</v>
      </c>
      <c r="B1" s="36" t="s">
        <v>45</v>
      </c>
      <c r="C1" s="36" t="s">
        <v>45</v>
      </c>
      <c r="D1" s="36" t="s">
        <v>45</v>
      </c>
      <c r="E1" s="1" t="s">
        <v>31</v>
      </c>
      <c r="F1" s="39"/>
      <c r="G1" s="1" t="s">
        <v>32</v>
      </c>
    </row>
    <row r="2" spans="1:7" x14ac:dyDescent="0.25">
      <c r="A2" s="15" t="s">
        <v>28</v>
      </c>
      <c r="B2" s="37"/>
      <c r="C2" s="37"/>
      <c r="D2" s="37"/>
    </row>
    <row r="3" spans="1:7" x14ac:dyDescent="0.25">
      <c r="A3" s="16" t="s">
        <v>0</v>
      </c>
      <c r="B3" s="10"/>
      <c r="C3" s="10"/>
      <c r="D3" s="10"/>
    </row>
    <row r="4" spans="1:7" x14ac:dyDescent="0.25">
      <c r="A4" s="16" t="s">
        <v>1</v>
      </c>
      <c r="B4" s="35"/>
      <c r="C4" s="35"/>
      <c r="D4" s="35"/>
    </row>
    <row r="5" spans="1:7" x14ac:dyDescent="0.25">
      <c r="A5" s="16" t="s">
        <v>2</v>
      </c>
      <c r="B5" s="17"/>
      <c r="C5" s="17"/>
      <c r="D5" s="17"/>
    </row>
    <row r="6" spans="1:7" x14ac:dyDescent="0.25">
      <c r="A6" s="16" t="s">
        <v>3</v>
      </c>
      <c r="B6" s="17"/>
      <c r="C6" s="17"/>
      <c r="D6" s="17"/>
    </row>
    <row r="7" spans="1:7" x14ac:dyDescent="0.25">
      <c r="A7" s="66" t="s">
        <v>49</v>
      </c>
      <c r="B7" s="17"/>
      <c r="C7" s="17"/>
      <c r="D7" s="17"/>
    </row>
    <row r="8" spans="1:7" x14ac:dyDescent="0.25">
      <c r="A8" s="26" t="s">
        <v>4</v>
      </c>
      <c r="B8" s="4"/>
      <c r="C8" s="4"/>
      <c r="D8" s="4"/>
    </row>
    <row r="9" spans="1:7" x14ac:dyDescent="0.25">
      <c r="A9" s="26" t="s">
        <v>5</v>
      </c>
      <c r="B9" s="4"/>
      <c r="C9" s="4"/>
      <c r="D9" s="4"/>
    </row>
    <row r="10" spans="1:7" x14ac:dyDescent="0.25">
      <c r="A10" s="26" t="s">
        <v>6</v>
      </c>
      <c r="B10" s="5">
        <f t="shared" ref="B10:C10" si="0">B8+B9</f>
        <v>0</v>
      </c>
      <c r="C10" s="5">
        <f t="shared" si="0"/>
        <v>0</v>
      </c>
      <c r="D10" s="5">
        <f>D8+D9</f>
        <v>0</v>
      </c>
    </row>
    <row r="11" spans="1:7" x14ac:dyDescent="0.25">
      <c r="A11" s="27" t="s">
        <v>7</v>
      </c>
      <c r="B11" s="19">
        <f>B10*$F$1</f>
        <v>0</v>
      </c>
      <c r="C11" s="19">
        <f>C10*$F$1</f>
        <v>0</v>
      </c>
      <c r="D11" s="19">
        <f>D10*$F$1</f>
        <v>0</v>
      </c>
    </row>
    <row r="12" spans="1:7" ht="15.75" x14ac:dyDescent="0.25">
      <c r="A12" s="8" t="s">
        <v>29</v>
      </c>
      <c r="B12" s="20"/>
      <c r="C12" s="20"/>
      <c r="D12" s="20"/>
    </row>
    <row r="13" spans="1:7" ht="15.75" x14ac:dyDescent="0.25">
      <c r="A13" s="28" t="s">
        <v>8</v>
      </c>
      <c r="B13" s="21"/>
      <c r="C13" s="21"/>
      <c r="D13" s="21"/>
    </row>
    <row r="14" spans="1:7" x14ac:dyDescent="0.25">
      <c r="A14" s="29" t="s">
        <v>9</v>
      </c>
      <c r="B14" s="22"/>
      <c r="C14" s="22"/>
      <c r="D14" s="22"/>
    </row>
    <row r="15" spans="1:7" x14ac:dyDescent="0.25">
      <c r="A15" s="29" t="s">
        <v>10</v>
      </c>
      <c r="B15" s="22"/>
      <c r="C15" s="22"/>
      <c r="D15" s="22"/>
    </row>
    <row r="16" spans="1:7" x14ac:dyDescent="0.25">
      <c r="A16" s="29" t="s">
        <v>11</v>
      </c>
      <c r="B16" s="22"/>
      <c r="C16" s="22"/>
      <c r="D16" s="22"/>
    </row>
    <row r="17" spans="1:4" x14ac:dyDescent="0.25">
      <c r="A17" s="29" t="s">
        <v>12</v>
      </c>
      <c r="B17" s="22"/>
      <c r="C17" s="22"/>
      <c r="D17" s="22"/>
    </row>
    <row r="18" spans="1:4" x14ac:dyDescent="0.25">
      <c r="A18" s="29" t="s">
        <v>13</v>
      </c>
      <c r="B18" s="22"/>
      <c r="C18" s="22"/>
      <c r="D18" s="22"/>
    </row>
    <row r="19" spans="1:4" x14ac:dyDescent="0.25">
      <c r="A19" s="23" t="s">
        <v>14</v>
      </c>
      <c r="B19" s="22"/>
      <c r="C19" s="22"/>
      <c r="D19" s="22"/>
    </row>
    <row r="20" spans="1:4" x14ac:dyDescent="0.25">
      <c r="A20" s="23" t="s">
        <v>46</v>
      </c>
      <c r="B20" s="18"/>
      <c r="C20" s="18"/>
      <c r="D20" s="18"/>
    </row>
    <row r="21" spans="1:4" ht="15.75" x14ac:dyDescent="0.25">
      <c r="A21" s="8" t="s">
        <v>29</v>
      </c>
      <c r="B21" s="20"/>
      <c r="C21" s="20"/>
      <c r="D21" s="20"/>
    </row>
    <row r="22" spans="1:4" x14ac:dyDescent="0.25">
      <c r="A22" s="30" t="s">
        <v>15</v>
      </c>
      <c r="B22" s="63">
        <v>0</v>
      </c>
      <c r="C22" s="63">
        <v>0</v>
      </c>
      <c r="D22" s="63">
        <v>0</v>
      </c>
    </row>
    <row r="23" spans="1:4" x14ac:dyDescent="0.25">
      <c r="A23" s="30" t="s">
        <v>16</v>
      </c>
      <c r="B23" s="6">
        <v>5210.4366237470822</v>
      </c>
      <c r="C23" s="6">
        <v>5210.4366237470822</v>
      </c>
      <c r="D23" s="6">
        <v>5210.4366237470822</v>
      </c>
    </row>
    <row r="24" spans="1:4" x14ac:dyDescent="0.25">
      <c r="A24" s="30" t="s">
        <v>17</v>
      </c>
      <c r="B24" s="6">
        <v>11353.176995029517</v>
      </c>
      <c r="C24" s="6">
        <v>11353.176995029517</v>
      </c>
      <c r="D24" s="6">
        <v>11353.176995029517</v>
      </c>
    </row>
    <row r="25" spans="1:4" x14ac:dyDescent="0.25">
      <c r="A25" s="30" t="s">
        <v>18</v>
      </c>
      <c r="B25" s="6">
        <v>18005.640786385218</v>
      </c>
      <c r="C25" s="6">
        <v>18005.640786385218</v>
      </c>
      <c r="D25" s="6">
        <v>18005.640786385218</v>
      </c>
    </row>
    <row r="26" spans="1:4" x14ac:dyDescent="0.25">
      <c r="A26" s="30" t="s">
        <v>19</v>
      </c>
      <c r="B26" s="6">
        <v>25000</v>
      </c>
      <c r="C26" s="6">
        <v>25000</v>
      </c>
      <c r="D26" s="6">
        <v>25000</v>
      </c>
    </row>
    <row r="27" spans="1:4" x14ac:dyDescent="0.25">
      <c r="A27" s="30" t="s">
        <v>20</v>
      </c>
      <c r="B27" s="7" t="s">
        <v>33</v>
      </c>
      <c r="C27" s="7" t="s">
        <v>33</v>
      </c>
      <c r="D27" s="7" t="s">
        <v>33</v>
      </c>
    </row>
    <row r="28" spans="1:4" x14ac:dyDescent="0.25">
      <c r="A28" s="30" t="s">
        <v>21</v>
      </c>
      <c r="B28" s="7" t="s">
        <v>33</v>
      </c>
      <c r="C28" s="7" t="s">
        <v>33</v>
      </c>
      <c r="D28" s="7" t="s">
        <v>33</v>
      </c>
    </row>
    <row r="29" spans="1:4" x14ac:dyDescent="0.25">
      <c r="A29" s="30" t="s">
        <v>22</v>
      </c>
      <c r="B29" s="2">
        <f>5000*B14+(B23-5000)*B15</f>
        <v>0</v>
      </c>
      <c r="C29" s="2">
        <f>5000*C14+(C23-5000)*C15</f>
        <v>0</v>
      </c>
      <c r="D29" s="2">
        <f>5000*D14+(D23-5000)*D15</f>
        <v>0</v>
      </c>
    </row>
    <row r="30" spans="1:4" x14ac:dyDescent="0.25">
      <c r="A30" s="30" t="s">
        <v>23</v>
      </c>
      <c r="B30" s="2">
        <f t="shared" ref="B30:C30" si="1">(10000-B23)*B15+(B24-10000)*B16</f>
        <v>0</v>
      </c>
      <c r="C30" s="2">
        <f t="shared" si="1"/>
        <v>0</v>
      </c>
      <c r="D30" s="2">
        <f t="shared" ref="D30" si="2">(10000-D23)*D15+(D24-10000)*D16</f>
        <v>0</v>
      </c>
    </row>
    <row r="31" spans="1:4" x14ac:dyDescent="0.25">
      <c r="A31" s="31" t="s">
        <v>24</v>
      </c>
      <c r="B31" s="2">
        <f t="shared" ref="B31:C31" si="3">(15000-B24)*B16+(B25-15000)*B17</f>
        <v>0</v>
      </c>
      <c r="C31" s="2">
        <f t="shared" si="3"/>
        <v>0</v>
      </c>
      <c r="D31" s="2">
        <f t="shared" ref="D31" si="4">(15000-D24)*D16+(D25-15000)*D17</f>
        <v>0</v>
      </c>
    </row>
    <row r="32" spans="1:4" x14ac:dyDescent="0.25">
      <c r="A32" s="32" t="s">
        <v>25</v>
      </c>
      <c r="B32" s="2">
        <f t="shared" ref="B32:C32" si="5">(20000-B25)*B17+(B26-20000)*B18</f>
        <v>0</v>
      </c>
      <c r="C32" s="2">
        <f t="shared" si="5"/>
        <v>0</v>
      </c>
      <c r="D32" s="2">
        <f t="shared" ref="D32" si="6">(20000-D25)*D17+(D26-20000)*D18</f>
        <v>0</v>
      </c>
    </row>
    <row r="33" spans="1:4" x14ac:dyDescent="0.25">
      <c r="A33" s="32" t="s">
        <v>26</v>
      </c>
      <c r="B33" s="24"/>
      <c r="C33" s="24"/>
      <c r="D33" s="24"/>
    </row>
    <row r="34" spans="1:4" x14ac:dyDescent="0.25">
      <c r="A34" s="32" t="s">
        <v>27</v>
      </c>
      <c r="B34" s="25"/>
      <c r="C34" s="25"/>
      <c r="D34" s="25"/>
    </row>
    <row r="35" spans="1:4" ht="25.5" x14ac:dyDescent="0.25">
      <c r="A35" s="33" t="s">
        <v>34</v>
      </c>
      <c r="B35" s="3">
        <f t="shared" ref="B35" si="7">B29*1.1</f>
        <v>0</v>
      </c>
      <c r="C35" s="3">
        <f t="shared" ref="C35:D35" si="8">C29*1.1</f>
        <v>0</v>
      </c>
      <c r="D35" s="3">
        <f t="shared" si="8"/>
        <v>0</v>
      </c>
    </row>
    <row r="36" spans="1:4" ht="25.5" x14ac:dyDescent="0.25">
      <c r="A36" s="33" t="s">
        <v>35</v>
      </c>
      <c r="B36" s="3">
        <f t="shared" ref="B36" si="9">B30*1.05*1.1</f>
        <v>0</v>
      </c>
      <c r="C36" s="3">
        <f t="shared" ref="C36:D36" si="10">C30*1.05*1.1</f>
        <v>0</v>
      </c>
      <c r="D36" s="3">
        <f t="shared" si="10"/>
        <v>0</v>
      </c>
    </row>
    <row r="37" spans="1:4" ht="25.5" x14ac:dyDescent="0.25">
      <c r="A37" s="33" t="s">
        <v>36</v>
      </c>
      <c r="B37" s="3">
        <f t="shared" ref="B37" si="11">B31*1.05*1.05*1.1</f>
        <v>0</v>
      </c>
      <c r="C37" s="3">
        <f t="shared" ref="C37:D37" si="12">C31*1.05*1.05*1.1</f>
        <v>0</v>
      </c>
      <c r="D37" s="3">
        <f t="shared" si="12"/>
        <v>0</v>
      </c>
    </row>
    <row r="38" spans="1:4" ht="25.5" x14ac:dyDescent="0.25">
      <c r="A38" s="33" t="s">
        <v>37</v>
      </c>
      <c r="B38" s="3">
        <f t="shared" ref="B38" si="13">B32*1.05*1.05*1.05*1.1</f>
        <v>0</v>
      </c>
      <c r="C38" s="3">
        <f t="shared" ref="C38:D38" si="14">C32*1.05*1.05*1.05*1.1</f>
        <v>0</v>
      </c>
      <c r="D38" s="3">
        <f t="shared" si="14"/>
        <v>0</v>
      </c>
    </row>
    <row r="39" spans="1:4" ht="25.5" x14ac:dyDescent="0.25">
      <c r="A39" s="33" t="s">
        <v>38</v>
      </c>
      <c r="B39" s="3">
        <f t="shared" ref="B39" si="15">B33*1.05*1.05*1.05*1.05*1.1</f>
        <v>0</v>
      </c>
      <c r="C39" s="3">
        <f t="shared" ref="C39:D39" si="16">C33*1.05*1.05*1.05*1.05*1.1</f>
        <v>0</v>
      </c>
      <c r="D39" s="3">
        <f t="shared" si="16"/>
        <v>0</v>
      </c>
    </row>
    <row r="40" spans="1:4" ht="25.5" x14ac:dyDescent="0.25">
      <c r="A40" s="33" t="s">
        <v>39</v>
      </c>
      <c r="B40" s="3">
        <f t="shared" ref="B40" si="17">B34*1.05*1.05*1.05*1.05*1.05*1.1</f>
        <v>0</v>
      </c>
      <c r="C40" s="3">
        <f t="shared" ref="C40:D40" si="18">C34*1.05*1.05*1.05*1.05*1.05*1.1</f>
        <v>0</v>
      </c>
      <c r="D40" s="3">
        <f t="shared" si="18"/>
        <v>0</v>
      </c>
    </row>
    <row r="41" spans="1:4" ht="15.75" x14ac:dyDescent="0.25">
      <c r="A41" s="38" t="s">
        <v>40</v>
      </c>
      <c r="B41" s="40">
        <f t="shared" ref="B41:C41" si="19">SUM(B35:B40)</f>
        <v>0</v>
      </c>
      <c r="C41" s="40">
        <f t="shared" si="19"/>
        <v>0</v>
      </c>
      <c r="D41" s="40">
        <f t="shared" ref="D41" si="20">SUM(D35:D40)</f>
        <v>0</v>
      </c>
    </row>
    <row r="42" spans="1:4" ht="15.75" thickBot="1" x14ac:dyDescent="0.3">
      <c r="A42" s="34" t="s">
        <v>41</v>
      </c>
      <c r="B42" s="41">
        <f t="shared" ref="B42:C42" si="21">B41+B11</f>
        <v>0</v>
      </c>
      <c r="C42" s="41">
        <f t="shared" si="21"/>
        <v>0</v>
      </c>
      <c r="D42" s="41">
        <f t="shared" ref="D42" si="22">D41+D11</f>
        <v>0</v>
      </c>
    </row>
    <row r="43" spans="1:4" ht="15.75" thickBot="1" x14ac:dyDescent="0.3">
      <c r="A43" s="43" t="s">
        <v>47</v>
      </c>
      <c r="B43" s="44">
        <f>SUM(B42:D42)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9550-3A8B-4263-8A89-500BDE2BC290}">
  <dimension ref="A1:E43"/>
  <sheetViews>
    <sheetView topLeftCell="A11" zoomScale="70" zoomScaleNormal="70" workbookViewId="0">
      <selection activeCell="C34" sqref="C34"/>
    </sheetView>
  </sheetViews>
  <sheetFormatPr defaultRowHeight="15" x14ac:dyDescent="0.25"/>
  <cols>
    <col min="1" max="1" width="60.85546875" style="68" customWidth="1"/>
    <col min="2" max="2" width="23.140625" style="68" customWidth="1"/>
    <col min="3" max="3" width="9.140625" style="68"/>
    <col min="4" max="4" width="10.140625" style="68" bestFit="1" customWidth="1"/>
    <col min="5" max="16384" width="9.140625" style="68"/>
  </cols>
  <sheetData>
    <row r="1" spans="1:5" x14ac:dyDescent="0.25">
      <c r="A1" s="14" t="s">
        <v>30</v>
      </c>
      <c r="B1" s="67" t="s">
        <v>50</v>
      </c>
      <c r="C1" s="69" t="s">
        <v>31</v>
      </c>
      <c r="D1" s="39"/>
      <c r="E1" s="69" t="s">
        <v>32</v>
      </c>
    </row>
    <row r="2" spans="1:5" x14ac:dyDescent="0.25">
      <c r="A2" s="72" t="s">
        <v>28</v>
      </c>
      <c r="B2" s="37"/>
    </row>
    <row r="3" spans="1:5" x14ac:dyDescent="0.25">
      <c r="A3" s="16" t="s">
        <v>0</v>
      </c>
      <c r="B3" s="10"/>
    </row>
    <row r="4" spans="1:5" x14ac:dyDescent="0.25">
      <c r="A4" s="16" t="s">
        <v>1</v>
      </c>
      <c r="B4" s="35"/>
    </row>
    <row r="5" spans="1:5" x14ac:dyDescent="0.25">
      <c r="A5" s="16" t="s">
        <v>2</v>
      </c>
      <c r="B5" s="17"/>
    </row>
    <row r="6" spans="1:5" x14ac:dyDescent="0.25">
      <c r="A6" s="16" t="s">
        <v>3</v>
      </c>
      <c r="B6" s="17"/>
    </row>
    <row r="7" spans="1:5" x14ac:dyDescent="0.25">
      <c r="A7" s="66" t="s">
        <v>49</v>
      </c>
      <c r="B7" s="17"/>
    </row>
    <row r="8" spans="1:5" x14ac:dyDescent="0.25">
      <c r="A8" s="26" t="s">
        <v>4</v>
      </c>
      <c r="B8" s="4"/>
    </row>
    <row r="9" spans="1:5" x14ac:dyDescent="0.25">
      <c r="A9" s="26" t="s">
        <v>5</v>
      </c>
      <c r="B9" s="4"/>
    </row>
    <row r="10" spans="1:5" x14ac:dyDescent="0.25">
      <c r="A10" s="26" t="s">
        <v>6</v>
      </c>
      <c r="B10" s="71">
        <f t="shared" ref="B10" si="0">B8+B9</f>
        <v>0</v>
      </c>
    </row>
    <row r="11" spans="1:5" x14ac:dyDescent="0.25">
      <c r="A11" s="27" t="s">
        <v>7</v>
      </c>
      <c r="B11" s="19">
        <f>B10*$D$1</f>
        <v>0</v>
      </c>
    </row>
    <row r="12" spans="1:5" ht="15.75" x14ac:dyDescent="0.25">
      <c r="A12" s="73" t="s">
        <v>29</v>
      </c>
      <c r="B12" s="74"/>
    </row>
    <row r="13" spans="1:5" ht="15.75" x14ac:dyDescent="0.25">
      <c r="A13" s="28" t="s">
        <v>8</v>
      </c>
      <c r="B13" s="21"/>
    </row>
    <row r="14" spans="1:5" x14ac:dyDescent="0.25">
      <c r="A14" s="29" t="s">
        <v>9</v>
      </c>
      <c r="B14" s="22"/>
    </row>
    <row r="15" spans="1:5" x14ac:dyDescent="0.25">
      <c r="A15" s="29" t="s">
        <v>10</v>
      </c>
      <c r="B15" s="22"/>
    </row>
    <row r="16" spans="1:5" x14ac:dyDescent="0.25">
      <c r="A16" s="29" t="s">
        <v>11</v>
      </c>
      <c r="B16" s="22"/>
    </row>
    <row r="17" spans="1:2" x14ac:dyDescent="0.25">
      <c r="A17" s="29" t="s">
        <v>12</v>
      </c>
      <c r="B17" s="22"/>
    </row>
    <row r="18" spans="1:2" x14ac:dyDescent="0.25">
      <c r="A18" s="29" t="s">
        <v>13</v>
      </c>
      <c r="B18" s="22"/>
    </row>
    <row r="19" spans="1:2" x14ac:dyDescent="0.25">
      <c r="A19" s="23" t="s">
        <v>14</v>
      </c>
      <c r="B19" s="22"/>
    </row>
    <row r="20" spans="1:2" x14ac:dyDescent="0.25">
      <c r="A20" s="23" t="s">
        <v>46</v>
      </c>
      <c r="B20" s="18"/>
    </row>
    <row r="21" spans="1:2" ht="15.75" x14ac:dyDescent="0.25">
      <c r="A21" s="73" t="s">
        <v>29</v>
      </c>
      <c r="B21" s="74"/>
    </row>
    <row r="22" spans="1:2" x14ac:dyDescent="0.25">
      <c r="A22" s="30" t="s">
        <v>15</v>
      </c>
      <c r="B22" s="63">
        <v>0</v>
      </c>
    </row>
    <row r="23" spans="1:2" x14ac:dyDescent="0.25">
      <c r="A23" s="30" t="s">
        <v>16</v>
      </c>
      <c r="B23" s="75">
        <v>3864.0944052731361</v>
      </c>
    </row>
    <row r="24" spans="1:2" x14ac:dyDescent="0.25">
      <c r="A24" s="30" t="s">
        <v>17</v>
      </c>
      <c r="B24" s="75">
        <v>8330.6031545264286</v>
      </c>
    </row>
    <row r="25" spans="1:2" x14ac:dyDescent="0.25">
      <c r="A25" s="30" t="s">
        <v>18</v>
      </c>
      <c r="B25" s="75">
        <v>13133.699792252626</v>
      </c>
    </row>
    <row r="26" spans="1:2" x14ac:dyDescent="0.25">
      <c r="A26" s="30" t="s">
        <v>19</v>
      </c>
      <c r="B26" s="75">
        <v>18290.31094015605</v>
      </c>
    </row>
    <row r="27" spans="1:2" x14ac:dyDescent="0.25">
      <c r="A27" s="30" t="s">
        <v>20</v>
      </c>
      <c r="B27" s="75">
        <v>23775.644108772678</v>
      </c>
    </row>
    <row r="28" spans="1:2" x14ac:dyDescent="0.25">
      <c r="A28" s="30" t="s">
        <v>21</v>
      </c>
      <c r="B28" s="75">
        <v>25000</v>
      </c>
    </row>
    <row r="29" spans="1:2" x14ac:dyDescent="0.25">
      <c r="A29" s="30" t="s">
        <v>22</v>
      </c>
      <c r="B29" s="2">
        <f>B23*B14</f>
        <v>0</v>
      </c>
    </row>
    <row r="30" spans="1:2" x14ac:dyDescent="0.25">
      <c r="A30" s="30" t="s">
        <v>23</v>
      </c>
      <c r="B30" s="2">
        <f>(5000-B23)*B14+(B24-5000)*B15</f>
        <v>0</v>
      </c>
    </row>
    <row r="31" spans="1:2" x14ac:dyDescent="0.25">
      <c r="A31" s="31" t="s">
        <v>24</v>
      </c>
      <c r="B31" s="2">
        <f>(10000-B24)*B15+(B25-10000)*B16</f>
        <v>0</v>
      </c>
    </row>
    <row r="32" spans="1:2" x14ac:dyDescent="0.25">
      <c r="A32" s="32" t="s">
        <v>25</v>
      </c>
      <c r="B32" s="2">
        <f>(15000-B25)*B16+(B26-15000)*B17</f>
        <v>0</v>
      </c>
    </row>
    <row r="33" spans="1:2" x14ac:dyDescent="0.25">
      <c r="A33" s="32" t="s">
        <v>26</v>
      </c>
      <c r="B33" s="24">
        <f>(20000-B26)*B17+(B27-20000)*B18</f>
        <v>0</v>
      </c>
    </row>
    <row r="34" spans="1:2" x14ac:dyDescent="0.25">
      <c r="A34" s="32" t="s">
        <v>27</v>
      </c>
      <c r="B34" s="24">
        <f>(B28-B27)*B18</f>
        <v>0</v>
      </c>
    </row>
    <row r="35" spans="1:2" ht="25.5" x14ac:dyDescent="0.25">
      <c r="A35" s="33" t="s">
        <v>34</v>
      </c>
      <c r="B35" s="70">
        <f>B29*1.1</f>
        <v>0</v>
      </c>
    </row>
    <row r="36" spans="1:2" ht="25.5" x14ac:dyDescent="0.25">
      <c r="A36" s="33" t="s">
        <v>35</v>
      </c>
      <c r="B36" s="70">
        <f>B30*1.05*1.1</f>
        <v>0</v>
      </c>
    </row>
    <row r="37" spans="1:2" ht="25.5" x14ac:dyDescent="0.25">
      <c r="A37" s="33" t="s">
        <v>36</v>
      </c>
      <c r="B37" s="70">
        <f>B31*1.05*1.05*1.1</f>
        <v>0</v>
      </c>
    </row>
    <row r="38" spans="1:2" ht="25.5" x14ac:dyDescent="0.25">
      <c r="A38" s="33" t="s">
        <v>37</v>
      </c>
      <c r="B38" s="70">
        <f>B32*1.05*1.05*1.05*1.1</f>
        <v>0</v>
      </c>
    </row>
    <row r="39" spans="1:2" ht="25.5" x14ac:dyDescent="0.25">
      <c r="A39" s="33" t="s">
        <v>38</v>
      </c>
      <c r="B39" s="70">
        <f>B33*1.05*1.05*1.05*1.05*1.1</f>
        <v>0</v>
      </c>
    </row>
    <row r="40" spans="1:2" ht="25.5" x14ac:dyDescent="0.25">
      <c r="A40" s="33" t="s">
        <v>39</v>
      </c>
      <c r="B40" s="70">
        <f>B34*1.05*1.05*1.05*1.05*1.05*1.1</f>
        <v>0</v>
      </c>
    </row>
    <row r="41" spans="1:2" ht="15.75" x14ac:dyDescent="0.25">
      <c r="A41" s="38" t="s">
        <v>40</v>
      </c>
      <c r="B41" s="40">
        <f>SUM(B35:B40)</f>
        <v>0</v>
      </c>
    </row>
    <row r="42" spans="1:2" ht="15.75" thickBot="1" x14ac:dyDescent="0.3">
      <c r="A42" s="76" t="s">
        <v>41</v>
      </c>
      <c r="B42" s="41">
        <f>B41+B11</f>
        <v>0</v>
      </c>
    </row>
    <row r="43" spans="1:2" ht="15.75" thickBot="1" x14ac:dyDescent="0.3">
      <c r="A43" s="77" t="s">
        <v>47</v>
      </c>
      <c r="B43" s="44">
        <f>B42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A9F7-DEA2-4BBB-AF50-1C47A8AEABEB}">
  <dimension ref="A1:E44"/>
  <sheetViews>
    <sheetView topLeftCell="A10" zoomScale="70" zoomScaleNormal="70" workbookViewId="0">
      <selection activeCell="D37" sqref="D37"/>
    </sheetView>
  </sheetViews>
  <sheetFormatPr defaultRowHeight="15" x14ac:dyDescent="0.25"/>
  <cols>
    <col min="1" max="1" width="62" customWidth="1"/>
    <col min="2" max="2" width="23.140625" customWidth="1"/>
    <col min="4" max="4" width="11" customWidth="1"/>
  </cols>
  <sheetData>
    <row r="1" spans="1:5" ht="30" x14ac:dyDescent="0.25">
      <c r="A1" s="45" t="s">
        <v>30</v>
      </c>
      <c r="B1" s="58" t="s">
        <v>48</v>
      </c>
      <c r="C1" s="1" t="s">
        <v>31</v>
      </c>
      <c r="D1" s="42"/>
      <c r="E1" s="1" t="s">
        <v>32</v>
      </c>
    </row>
    <row r="2" spans="1:5" x14ac:dyDescent="0.25">
      <c r="A2" s="9" t="s">
        <v>28</v>
      </c>
      <c r="B2" s="9"/>
    </row>
    <row r="3" spans="1:5" x14ac:dyDescent="0.25">
      <c r="A3" s="46" t="s">
        <v>0</v>
      </c>
      <c r="B3" s="59"/>
    </row>
    <row r="4" spans="1:5" x14ac:dyDescent="0.25">
      <c r="A4" s="46" t="s">
        <v>1</v>
      </c>
      <c r="B4" s="60"/>
    </row>
    <row r="5" spans="1:5" x14ac:dyDescent="0.25">
      <c r="A5" s="46" t="s">
        <v>2</v>
      </c>
      <c r="B5" s="60"/>
    </row>
    <row r="6" spans="1:5" x14ac:dyDescent="0.25">
      <c r="A6" s="46" t="s">
        <v>3</v>
      </c>
      <c r="B6" s="60"/>
    </row>
    <row r="7" spans="1:5" x14ac:dyDescent="0.25">
      <c r="A7" s="65" t="s">
        <v>49</v>
      </c>
      <c r="B7" s="60"/>
    </row>
    <row r="8" spans="1:5" x14ac:dyDescent="0.25">
      <c r="A8" s="47" t="s">
        <v>4</v>
      </c>
      <c r="B8" s="59"/>
    </row>
    <row r="9" spans="1:5" x14ac:dyDescent="0.25">
      <c r="A9" s="47" t="s">
        <v>5</v>
      </c>
      <c r="B9" s="59"/>
    </row>
    <row r="10" spans="1:5" x14ac:dyDescent="0.25">
      <c r="A10" s="47" t="s">
        <v>6</v>
      </c>
      <c r="B10" s="5">
        <f t="shared" ref="B10" si="0">B8+B9</f>
        <v>0</v>
      </c>
    </row>
    <row r="11" spans="1:5" x14ac:dyDescent="0.25">
      <c r="A11" s="48" t="s">
        <v>7</v>
      </c>
      <c r="B11" s="19">
        <f>B10*$D$1</f>
        <v>0</v>
      </c>
    </row>
    <row r="12" spans="1:5" ht="15.75" x14ac:dyDescent="0.25">
      <c r="A12" s="20" t="s">
        <v>29</v>
      </c>
      <c r="B12" s="20"/>
    </row>
    <row r="13" spans="1:5" ht="15.75" x14ac:dyDescent="0.25">
      <c r="A13" s="49" t="s">
        <v>8</v>
      </c>
      <c r="B13" s="21"/>
    </row>
    <row r="14" spans="1:5" x14ac:dyDescent="0.25">
      <c r="A14" s="50" t="s">
        <v>9</v>
      </c>
      <c r="B14" s="22"/>
    </row>
    <row r="15" spans="1:5" x14ac:dyDescent="0.25">
      <c r="A15" s="50" t="s">
        <v>10</v>
      </c>
      <c r="B15" s="22"/>
    </row>
    <row r="16" spans="1:5" x14ac:dyDescent="0.25">
      <c r="A16" s="50" t="s">
        <v>11</v>
      </c>
      <c r="B16" s="22"/>
    </row>
    <row r="17" spans="1:2" x14ac:dyDescent="0.25">
      <c r="A17" s="50" t="s">
        <v>12</v>
      </c>
      <c r="B17" s="22"/>
    </row>
    <row r="18" spans="1:2" x14ac:dyDescent="0.25">
      <c r="A18" s="50" t="s">
        <v>13</v>
      </c>
      <c r="B18" s="22"/>
    </row>
    <row r="19" spans="1:2" x14ac:dyDescent="0.25">
      <c r="A19" s="51" t="s">
        <v>14</v>
      </c>
      <c r="B19" s="22"/>
    </row>
    <row r="20" spans="1:2" x14ac:dyDescent="0.25">
      <c r="A20" s="23" t="s">
        <v>46</v>
      </c>
      <c r="B20" s="61"/>
    </row>
    <row r="21" spans="1:2" ht="15.75" x14ac:dyDescent="0.25">
      <c r="A21" s="20" t="s">
        <v>29</v>
      </c>
      <c r="B21" s="62"/>
    </row>
    <row r="22" spans="1:2" x14ac:dyDescent="0.25">
      <c r="A22" s="52" t="s">
        <v>15</v>
      </c>
      <c r="B22" s="63">
        <v>0</v>
      </c>
    </row>
    <row r="23" spans="1:2" x14ac:dyDescent="0.25">
      <c r="A23" s="52" t="s">
        <v>16</v>
      </c>
      <c r="B23" s="64">
        <v>4686.7596330347524</v>
      </c>
    </row>
    <row r="24" spans="1:2" x14ac:dyDescent="0.25">
      <c r="A24" s="52" t="s">
        <v>17</v>
      </c>
      <c r="B24" s="11">
        <v>10453.724661310593</v>
      </c>
    </row>
    <row r="25" spans="1:2" x14ac:dyDescent="0.25">
      <c r="A25" s="52" t="s">
        <v>18</v>
      </c>
      <c r="B25" s="11">
        <v>16829.408499122401</v>
      </c>
    </row>
    <row r="26" spans="1:2" x14ac:dyDescent="0.25">
      <c r="A26" s="52" t="s">
        <v>19</v>
      </c>
      <c r="B26" s="11">
        <v>23817.047648750882</v>
      </c>
    </row>
    <row r="27" spans="1:2" x14ac:dyDescent="0.25">
      <c r="A27" s="52" t="s">
        <v>20</v>
      </c>
      <c r="B27" s="11">
        <v>25000</v>
      </c>
    </row>
    <row r="28" spans="1:2" x14ac:dyDescent="0.25">
      <c r="A28" s="52" t="s">
        <v>21</v>
      </c>
      <c r="B28" s="12" t="s">
        <v>33</v>
      </c>
    </row>
    <row r="29" spans="1:2" x14ac:dyDescent="0.25">
      <c r="A29" s="52" t="s">
        <v>44</v>
      </c>
      <c r="B29" s="12" t="s">
        <v>33</v>
      </c>
    </row>
    <row r="30" spans="1:2" x14ac:dyDescent="0.25">
      <c r="A30" s="52" t="s">
        <v>22</v>
      </c>
      <c r="B30" s="13">
        <f>B23*B14</f>
        <v>0</v>
      </c>
    </row>
    <row r="31" spans="1:2" x14ac:dyDescent="0.25">
      <c r="A31" s="52" t="s">
        <v>23</v>
      </c>
      <c r="B31" s="13">
        <f>(5000-B23)*B14+5000*B15+(B24-10000)*B16</f>
        <v>0</v>
      </c>
    </row>
    <row r="32" spans="1:2" x14ac:dyDescent="0.25">
      <c r="A32" s="53" t="s">
        <v>24</v>
      </c>
      <c r="B32" s="13">
        <f t="shared" ref="B32" si="1">(15000-B24)*B16+(B25-15000)*B17</f>
        <v>0</v>
      </c>
    </row>
    <row r="33" spans="1:2" x14ac:dyDescent="0.25">
      <c r="A33" s="54" t="s">
        <v>25</v>
      </c>
      <c r="B33" s="13">
        <f t="shared" ref="B33" si="2">(20000-B25)*B17+(B26-20000)*B18</f>
        <v>0</v>
      </c>
    </row>
    <row r="34" spans="1:2" x14ac:dyDescent="0.25">
      <c r="A34" s="54" t="s">
        <v>26</v>
      </c>
      <c r="B34" s="13">
        <f>(B27-B26)*B18</f>
        <v>0</v>
      </c>
    </row>
    <row r="35" spans="1:2" x14ac:dyDescent="0.25">
      <c r="A35" s="54" t="s">
        <v>27</v>
      </c>
      <c r="B35" s="13"/>
    </row>
    <row r="36" spans="1:2" ht="25.5" x14ac:dyDescent="0.25">
      <c r="A36" s="55" t="s">
        <v>34</v>
      </c>
      <c r="B36" s="3">
        <f t="shared" ref="B36" si="3">B30*1.1</f>
        <v>0</v>
      </c>
    </row>
    <row r="37" spans="1:2" ht="25.5" x14ac:dyDescent="0.25">
      <c r="A37" s="55" t="s">
        <v>35</v>
      </c>
      <c r="B37" s="3">
        <f t="shared" ref="B37" si="4">B31*1.05*1.1</f>
        <v>0</v>
      </c>
    </row>
    <row r="38" spans="1:2" ht="25.5" x14ac:dyDescent="0.25">
      <c r="A38" s="55" t="s">
        <v>36</v>
      </c>
      <c r="B38" s="3">
        <f t="shared" ref="B38" si="5">B32*1.05*1.05*1.1</f>
        <v>0</v>
      </c>
    </row>
    <row r="39" spans="1:2" ht="25.5" x14ac:dyDescent="0.25">
      <c r="A39" s="55" t="s">
        <v>37</v>
      </c>
      <c r="B39" s="3">
        <f t="shared" ref="B39" si="6">B33*1.05*1.05*1.05*1.1</f>
        <v>0</v>
      </c>
    </row>
    <row r="40" spans="1:2" ht="25.5" x14ac:dyDescent="0.25">
      <c r="A40" s="55" t="s">
        <v>38</v>
      </c>
      <c r="B40" s="3">
        <f t="shared" ref="B40" si="7">B34*1.05*1.05*1.05*1.05*1.1</f>
        <v>0</v>
      </c>
    </row>
    <row r="41" spans="1:2" ht="25.5" x14ac:dyDescent="0.25">
      <c r="A41" s="55" t="s">
        <v>39</v>
      </c>
      <c r="B41" s="3">
        <f t="shared" ref="B41" si="8">B35*1.05*1.05*1.05*1.05*1.05*1.1</f>
        <v>0</v>
      </c>
    </row>
    <row r="42" spans="1:2" ht="15.75" x14ac:dyDescent="0.25">
      <c r="A42" s="56" t="s">
        <v>40</v>
      </c>
      <c r="B42" s="40">
        <f>SUM(B36:B41)</f>
        <v>0</v>
      </c>
    </row>
    <row r="43" spans="1:2" ht="15.75" thickBot="1" x14ac:dyDescent="0.3">
      <c r="A43" s="57" t="s">
        <v>41</v>
      </c>
      <c r="B43" s="41">
        <f>B42+B11</f>
        <v>0</v>
      </c>
    </row>
    <row r="44" spans="1:2" ht="15.75" thickBot="1" x14ac:dyDescent="0.3">
      <c r="A44" s="43" t="s">
        <v>47</v>
      </c>
      <c r="B44" s="44">
        <f>B43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3A499-8ABB-432C-B91A-EBAB3F870804}">
  <dimension ref="A1:E46"/>
  <sheetViews>
    <sheetView zoomScale="70" zoomScaleNormal="70" workbookViewId="0">
      <selection activeCell="B17" sqref="B17"/>
    </sheetView>
  </sheetViews>
  <sheetFormatPr defaultRowHeight="15" x14ac:dyDescent="0.25"/>
  <cols>
    <col min="1" max="1" width="62" customWidth="1"/>
    <col min="2" max="2" width="23.140625" customWidth="1"/>
    <col min="4" max="4" width="11" customWidth="1"/>
  </cols>
  <sheetData>
    <row r="1" spans="1:5" ht="30" x14ac:dyDescent="0.25">
      <c r="A1" s="45" t="s">
        <v>30</v>
      </c>
      <c r="B1" s="58" t="s">
        <v>48</v>
      </c>
      <c r="C1" s="1" t="s">
        <v>31</v>
      </c>
      <c r="D1" s="42"/>
      <c r="E1" s="1" t="s">
        <v>32</v>
      </c>
    </row>
    <row r="2" spans="1:5" x14ac:dyDescent="0.25">
      <c r="A2" s="9" t="s">
        <v>28</v>
      </c>
      <c r="B2" s="9"/>
    </row>
    <row r="3" spans="1:5" x14ac:dyDescent="0.25">
      <c r="A3" s="46" t="s">
        <v>0</v>
      </c>
      <c r="B3" s="59"/>
    </row>
    <row r="4" spans="1:5" x14ac:dyDescent="0.25">
      <c r="A4" s="46" t="s">
        <v>1</v>
      </c>
      <c r="B4" s="60"/>
    </row>
    <row r="5" spans="1:5" x14ac:dyDescent="0.25">
      <c r="A5" s="46" t="s">
        <v>2</v>
      </c>
      <c r="B5" s="60"/>
    </row>
    <row r="6" spans="1:5" x14ac:dyDescent="0.25">
      <c r="A6" s="46" t="s">
        <v>3</v>
      </c>
      <c r="B6" s="60"/>
    </row>
    <row r="7" spans="1:5" x14ac:dyDescent="0.25">
      <c r="A7" s="65" t="s">
        <v>49</v>
      </c>
      <c r="B7" s="60"/>
    </row>
    <row r="8" spans="1:5" x14ac:dyDescent="0.25">
      <c r="A8" s="47" t="s">
        <v>4</v>
      </c>
      <c r="B8" s="59"/>
    </row>
    <row r="9" spans="1:5" x14ac:dyDescent="0.25">
      <c r="A9" s="47" t="s">
        <v>5</v>
      </c>
      <c r="B9" s="59"/>
    </row>
    <row r="10" spans="1:5" x14ac:dyDescent="0.25">
      <c r="A10" s="47" t="s">
        <v>6</v>
      </c>
      <c r="B10" s="5">
        <f t="shared" ref="B10" si="0">B8+B9</f>
        <v>0</v>
      </c>
    </row>
    <row r="11" spans="1:5" x14ac:dyDescent="0.25">
      <c r="A11" s="48" t="s">
        <v>7</v>
      </c>
      <c r="B11" s="19">
        <f>B10*$D$1</f>
        <v>0</v>
      </c>
    </row>
    <row r="12" spans="1:5" ht="15.75" x14ac:dyDescent="0.25">
      <c r="A12" s="20" t="s">
        <v>29</v>
      </c>
      <c r="B12" s="20"/>
    </row>
    <row r="13" spans="1:5" ht="15.75" x14ac:dyDescent="0.25">
      <c r="A13" s="49" t="s">
        <v>8</v>
      </c>
      <c r="B13" s="21"/>
    </row>
    <row r="14" spans="1:5" x14ac:dyDescent="0.25">
      <c r="A14" s="50" t="s">
        <v>9</v>
      </c>
      <c r="B14" s="22"/>
    </row>
    <row r="15" spans="1:5" x14ac:dyDescent="0.25">
      <c r="A15" s="50" t="s">
        <v>10</v>
      </c>
      <c r="B15" s="22"/>
    </row>
    <row r="16" spans="1:5" x14ac:dyDescent="0.25">
      <c r="A16" s="50" t="s">
        <v>11</v>
      </c>
      <c r="B16" s="22"/>
    </row>
    <row r="17" spans="1:2" x14ac:dyDescent="0.25">
      <c r="A17" s="50" t="s">
        <v>12</v>
      </c>
      <c r="B17" s="22"/>
    </row>
    <row r="18" spans="1:2" x14ac:dyDescent="0.25">
      <c r="A18" s="50" t="s">
        <v>13</v>
      </c>
      <c r="B18" s="22"/>
    </row>
    <row r="19" spans="1:2" x14ac:dyDescent="0.25">
      <c r="A19" s="51" t="s">
        <v>14</v>
      </c>
      <c r="B19" s="22"/>
    </row>
    <row r="20" spans="1:2" x14ac:dyDescent="0.25">
      <c r="A20" s="23" t="s">
        <v>46</v>
      </c>
      <c r="B20" s="61"/>
    </row>
    <row r="21" spans="1:2" ht="15.75" x14ac:dyDescent="0.25">
      <c r="A21" s="20" t="s">
        <v>29</v>
      </c>
      <c r="B21" s="62"/>
    </row>
    <row r="22" spans="1:2" x14ac:dyDescent="0.25">
      <c r="A22" s="52" t="s">
        <v>15</v>
      </c>
      <c r="B22" s="63">
        <v>0</v>
      </c>
    </row>
    <row r="23" spans="1:2" x14ac:dyDescent="0.25">
      <c r="A23" s="52" t="s">
        <v>16</v>
      </c>
      <c r="B23" s="64">
        <v>4686.7596330347524</v>
      </c>
    </row>
    <row r="24" spans="1:2" x14ac:dyDescent="0.25">
      <c r="A24" s="52" t="s">
        <v>17</v>
      </c>
      <c r="B24" s="11">
        <v>10453.724661310593</v>
      </c>
    </row>
    <row r="25" spans="1:2" x14ac:dyDescent="0.25">
      <c r="A25" s="52" t="s">
        <v>18</v>
      </c>
      <c r="B25" s="11">
        <v>16829.408499122401</v>
      </c>
    </row>
    <row r="26" spans="1:2" x14ac:dyDescent="0.25">
      <c r="A26" s="52" t="s">
        <v>19</v>
      </c>
      <c r="B26" s="11">
        <v>23817.047648750882</v>
      </c>
    </row>
    <row r="27" spans="1:2" x14ac:dyDescent="0.25">
      <c r="A27" s="52" t="s">
        <v>20</v>
      </c>
      <c r="B27" s="11">
        <v>25000</v>
      </c>
    </row>
    <row r="28" spans="1:2" x14ac:dyDescent="0.25">
      <c r="A28" s="52" t="s">
        <v>21</v>
      </c>
      <c r="B28" s="12" t="s">
        <v>33</v>
      </c>
    </row>
    <row r="29" spans="1:2" x14ac:dyDescent="0.25">
      <c r="A29" s="52" t="s">
        <v>44</v>
      </c>
      <c r="B29" s="12" t="s">
        <v>33</v>
      </c>
    </row>
    <row r="30" spans="1:2" x14ac:dyDescent="0.25">
      <c r="A30" s="52" t="s">
        <v>22</v>
      </c>
      <c r="B30" s="13">
        <f>B23*B14</f>
        <v>0</v>
      </c>
    </row>
    <row r="31" spans="1:2" x14ac:dyDescent="0.25">
      <c r="A31" s="52" t="s">
        <v>23</v>
      </c>
      <c r="B31" s="13">
        <f>(5000-B23)*B14+5000*B15+(B24-10000)*B16</f>
        <v>0</v>
      </c>
    </row>
    <row r="32" spans="1:2" x14ac:dyDescent="0.25">
      <c r="A32" s="53" t="s">
        <v>24</v>
      </c>
      <c r="B32" s="13">
        <f t="shared" ref="B32" si="1">(15000-B24)*B16+(B25-15000)*B17</f>
        <v>0</v>
      </c>
    </row>
    <row r="33" spans="1:2" x14ac:dyDescent="0.25">
      <c r="A33" s="54" t="s">
        <v>25</v>
      </c>
      <c r="B33" s="13">
        <f t="shared" ref="B33" si="2">(20000-B25)*B17+(B26-20000)*B18</f>
        <v>0</v>
      </c>
    </row>
    <row r="34" spans="1:2" x14ac:dyDescent="0.25">
      <c r="A34" s="54" t="s">
        <v>26</v>
      </c>
      <c r="B34" s="13">
        <f>(B27-B26)*B18</f>
        <v>0</v>
      </c>
    </row>
    <row r="35" spans="1:2" x14ac:dyDescent="0.25">
      <c r="A35" s="54" t="s">
        <v>27</v>
      </c>
      <c r="B35" s="13"/>
    </row>
    <row r="36" spans="1:2" x14ac:dyDescent="0.25">
      <c r="A36" s="54" t="s">
        <v>42</v>
      </c>
      <c r="B36" s="13"/>
    </row>
    <row r="37" spans="1:2" ht="25.5" x14ac:dyDescent="0.25">
      <c r="A37" s="55" t="s">
        <v>34</v>
      </c>
      <c r="B37" s="3">
        <f t="shared" ref="B37" si="3">B30*1.1</f>
        <v>0</v>
      </c>
    </row>
    <row r="38" spans="1:2" ht="25.5" x14ac:dyDescent="0.25">
      <c r="A38" s="55" t="s">
        <v>35</v>
      </c>
      <c r="B38" s="3">
        <f t="shared" ref="B38" si="4">B31*1.05*1.1</f>
        <v>0</v>
      </c>
    </row>
    <row r="39" spans="1:2" ht="25.5" x14ac:dyDescent="0.25">
      <c r="A39" s="55" t="s">
        <v>36</v>
      </c>
      <c r="B39" s="3">
        <f t="shared" ref="B39" si="5">B32*1.05*1.05*1.1</f>
        <v>0</v>
      </c>
    </row>
    <row r="40" spans="1:2" ht="25.5" x14ac:dyDescent="0.25">
      <c r="A40" s="55" t="s">
        <v>37</v>
      </c>
      <c r="B40" s="3">
        <f t="shared" ref="B40" si="6">B33*1.05*1.05*1.05*1.1</f>
        <v>0</v>
      </c>
    </row>
    <row r="41" spans="1:2" ht="25.5" x14ac:dyDescent="0.25">
      <c r="A41" s="55" t="s">
        <v>38</v>
      </c>
      <c r="B41" s="3">
        <f t="shared" ref="B41" si="7">B34*1.05*1.05*1.05*1.05*1.1</f>
        <v>0</v>
      </c>
    </row>
    <row r="42" spans="1:2" ht="25.5" x14ac:dyDescent="0.25">
      <c r="A42" s="55" t="s">
        <v>39</v>
      </c>
      <c r="B42" s="3">
        <f t="shared" ref="B42" si="8">B35*1.05*1.05*1.05*1.05*1.05*1.1</f>
        <v>0</v>
      </c>
    </row>
    <row r="43" spans="1:2" ht="25.5" x14ac:dyDescent="0.25">
      <c r="A43" s="55" t="s">
        <v>43</v>
      </c>
      <c r="B43" s="3"/>
    </row>
    <row r="44" spans="1:2" ht="15.75" x14ac:dyDescent="0.25">
      <c r="A44" s="56" t="s">
        <v>40</v>
      </c>
      <c r="B44" s="40">
        <f>SUM(B37:B42)</f>
        <v>0</v>
      </c>
    </row>
    <row r="45" spans="1:2" ht="15.75" thickBot="1" x14ac:dyDescent="0.3">
      <c r="A45" s="57" t="s">
        <v>41</v>
      </c>
      <c r="B45" s="41">
        <f>B44+B11</f>
        <v>0</v>
      </c>
    </row>
    <row r="46" spans="1:2" ht="15.75" thickBot="1" x14ac:dyDescent="0.3">
      <c r="A46" s="43" t="s">
        <v>47</v>
      </c>
      <c r="B46" s="44">
        <f>B45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Расчетная цена договора Лот №1</vt:lpstr>
      <vt:lpstr>Расчетная цена договора Лот №2</vt:lpstr>
      <vt:lpstr>Расчетная цена договора Лот №3</vt:lpstr>
      <vt:lpstr>Расчетная цена договора Лот №4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Мальгинов</dc:creator>
  <cp:lastModifiedBy>Терехова Вероника Юрьевна</cp:lastModifiedBy>
  <dcterms:created xsi:type="dcterms:W3CDTF">2015-06-05T18:19:34Z</dcterms:created>
  <dcterms:modified xsi:type="dcterms:W3CDTF">2022-01-24T15:29:57Z</dcterms:modified>
</cp:coreProperties>
</file>