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terekhovavyu\Desktop\Закупки 2022 Категория (категория стройка)\2023\3 ГПМ 2023\ричи\на ЭТП\Забайкальск\"/>
    </mc:Choice>
  </mc:AlternateContent>
  <xr:revisionPtr revIDLastSave="0" documentId="13_ncr:1_{2328E55A-ACC6-463F-A4D6-96F9634671B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Расчетная цена договора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9" l="1"/>
  <c r="C16" i="9"/>
  <c r="C17" i="9"/>
  <c r="C18" i="9"/>
  <c r="C19" i="9"/>
  <c r="C20" i="9"/>
  <c r="C21" i="9"/>
  <c r="C11" i="9"/>
  <c r="C31" i="9"/>
  <c r="C38" i="9" s="1"/>
  <c r="C25" i="9"/>
  <c r="C26" i="9" s="1"/>
  <c r="C24" i="9"/>
  <c r="C27" i="9" l="1"/>
  <c r="C28" i="9" s="1"/>
  <c r="C34" i="9"/>
  <c r="C41" i="9" s="1"/>
  <c r="C32" i="9"/>
  <c r="C39" i="9" s="1"/>
  <c r="C33" i="9"/>
  <c r="C40" i="9" s="1"/>
  <c r="C35" i="9"/>
  <c r="C42" i="9" s="1"/>
  <c r="C36" i="9"/>
  <c r="C43" i="9" s="1"/>
  <c r="C30" i="9"/>
  <c r="C37" i="9" s="1"/>
  <c r="C10" i="9" l="1"/>
  <c r="C44" i="9" l="1"/>
  <c r="C45" i="9" s="1"/>
  <c r="C46" i="9" s="1"/>
</calcChain>
</file>

<file path=xl/sharedStrings.xml><?xml version="1.0" encoding="utf-8"?>
<sst xmlns="http://schemas.openxmlformats.org/spreadsheetml/2006/main" count="51" uniqueCount="50">
  <si>
    <t>Модель, марка</t>
  </si>
  <si>
    <t>Срок поставки, дней</t>
  </si>
  <si>
    <t>Гарантия, лет</t>
  </si>
  <si>
    <t>Гарантия, мтч</t>
  </si>
  <si>
    <t>Цена единицы Товара, руб. без НДС(для оценки)</t>
  </si>
  <si>
    <t>Категория 1 наработки моточасов                        0-5000</t>
  </si>
  <si>
    <t>Категория 2 наработки моточасов                5000-10000</t>
  </si>
  <si>
    <t>Категория 3 наработки моточасов               10000-15000</t>
  </si>
  <si>
    <t>Категория 4 наработки моточасов               15000-20000</t>
  </si>
  <si>
    <t>Категория 5 наработки моточасов               20000-25000</t>
  </si>
  <si>
    <t>Стоимость замены 1 шины, руб. без НДС</t>
  </si>
  <si>
    <t>Суммарная наработка на 31.12. 2024, мтч</t>
  </si>
  <si>
    <t>Суммарная наработка на 31.12. 2025, мтч</t>
  </si>
  <si>
    <t>Суммарная наработка на 31.12. 2026, мтч</t>
  </si>
  <si>
    <t>Суммарная наработка на 31.12. 2027, мтч</t>
  </si>
  <si>
    <t>Сумма за 2024</t>
  </si>
  <si>
    <t>Сумма за 2025</t>
  </si>
  <si>
    <t>Сумма за 2026</t>
  </si>
  <si>
    <t>Сумма за 2027</t>
  </si>
  <si>
    <t>Поставка Товара</t>
  </si>
  <si>
    <t>Технический сервис контейнерных перегружателей расчет</t>
  </si>
  <si>
    <t>Поставщик</t>
  </si>
  <si>
    <t>руб. (для оценки)</t>
  </si>
  <si>
    <t>Стоимость сервиса за 25000 мтч</t>
  </si>
  <si>
    <t>Стоимость владения ричстакером без учета топлива:</t>
  </si>
  <si>
    <t>Сумма за 2028</t>
  </si>
  <si>
    <t>Суммарная наработка на 31.12. 2028, мтч</t>
  </si>
  <si>
    <t xml:space="preserve">Стоимость нормочаса дополнительных работ, руб. без НДС </t>
  </si>
  <si>
    <t>Расчетная (услованя) цена договора</t>
  </si>
  <si>
    <t>Гарантия на металлоконструкцию стрелы, мтч</t>
  </si>
  <si>
    <t>1 юань =</t>
  </si>
  <si>
    <t>Стоимость поддержания 1 (одного) моточаса работы Техники, рублей/юаней без НДС</t>
  </si>
  <si>
    <t>Цена единицы Товара, юани без НДС (без учета доставки)</t>
  </si>
  <si>
    <t xml:space="preserve">Валюта </t>
  </si>
  <si>
    <t>Стоимость доставки 1 единицы Товара, юани без НДС</t>
  </si>
  <si>
    <t xml:space="preserve">Цена единицы Товара и доставка, юани без НДС </t>
  </si>
  <si>
    <t>Ожидаемая наработка моточасов на 31.12. 2023</t>
  </si>
  <si>
    <t>Суммарная наработка на 31.12. 2029, мтч</t>
  </si>
  <si>
    <t xml:space="preserve">Сумма за 2023 </t>
  </si>
  <si>
    <t>Сумма за 2029</t>
  </si>
  <si>
    <t>Сумма за 2023 с учетом суммы на ремонт не входящий в КТГ (10%)</t>
  </si>
  <si>
    <t>Сумма за 2024 с учетом инфляции 8,4% и суммой на ремонт не входящий в КТГ (10%)</t>
  </si>
  <si>
    <t>Сумма за 2025 с учетом инфляции  8,4% и суммой на ремонт не входящий в КТГ (10%)</t>
  </si>
  <si>
    <t>Сумма за 2026 с учетом инфляции  8,4% и суммой на ремонт не входящий в КТГ (10%)</t>
  </si>
  <si>
    <t>Сумма за 2027 с учетом инфляции  8,4% и суммой на ремонт не входящий в КТГ (10%)</t>
  </si>
  <si>
    <t>Сумма за 2028 с учетом инфляции  8,4% и суммой на ремонт не входящий в КТГ (10%)</t>
  </si>
  <si>
    <t>Сумма за 2029 с учетом инфляции 8,4% и суммой на ремонт не входящий в КТГ (10%)</t>
  </si>
  <si>
    <t>юань</t>
  </si>
  <si>
    <t>рублей</t>
  </si>
  <si>
    <t>Забайкальск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</si>
</sst>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[$€-2]\ #,##0.00"/>
    <numFmt numFmtId="165" formatCode="#,##0.00\ &quot;₽&quot;"/>
    <numFmt numFmtId="166" formatCode="_-* ##,#0#_-;\-* #,##0,&quot;&quot;;"/>
    <numFmt numFmtId="167" formatCode="_ [$¥-804]* #,##0.00_ ;_ [$¥-804]* \-#,##0.00_ ;_ [$¥-804]* &quot;-&quot;??_ ;_ @_ "/>
    <numFmt numFmtId="168" formatCode="#,##0\ _₽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00FF00"/>
        <bgColor rgb="FF00FF00"/>
      </patternFill>
    </fill>
    <fill>
      <patternFill patternType="solid">
        <fgColor rgb="FFFFFF0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000"/>
        <bgColor rgb="FF00FF00"/>
      </patternFill>
    </fill>
    <fill>
      <patternFill patternType="solid">
        <fgColor rgb="FF00FF0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75">
    <xf numFmtId="0" fontId="0" fillId="0" borderId="0" xfId="0"/>
    <xf numFmtId="0" fontId="1" fillId="0" borderId="0" xfId="0" applyFont="1"/>
    <xf numFmtId="164" fontId="7" fillId="3" borderId="4" xfId="0" applyNumberFormat="1" applyFont="1" applyFill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center" vertical="center"/>
    </xf>
    <xf numFmtId="0" fontId="5" fillId="2" borderId="10" xfId="0" applyFont="1" applyFill="1" applyBorder="1"/>
    <xf numFmtId="0" fontId="1" fillId="0" borderId="8" xfId="0" applyFont="1" applyBorder="1" applyAlignment="1">
      <alignment horizontal="left"/>
    </xf>
    <xf numFmtId="3" fontId="7" fillId="3" borderId="6" xfId="0" applyNumberFormat="1" applyFont="1" applyFill="1" applyBorder="1" applyAlignment="1" applyProtection="1">
      <alignment horizontal="center" vertical="center"/>
      <protection locked="0"/>
    </xf>
    <xf numFmtId="165" fontId="7" fillId="3" borderId="3" xfId="0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Border="1"/>
    <xf numFmtId="0" fontId="3" fillId="0" borderId="8" xfId="0" applyFont="1" applyBorder="1" applyAlignment="1">
      <alignment wrapText="1"/>
    </xf>
    <xf numFmtId="0" fontId="3" fillId="0" borderId="8" xfId="0" applyFont="1" applyBorder="1" applyAlignment="1">
      <alignment horizontal="right"/>
    </xf>
    <xf numFmtId="3" fontId="7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Border="1"/>
    <xf numFmtId="0" fontId="9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4" fillId="0" borderId="14" xfId="0" applyFont="1" applyBorder="1"/>
    <xf numFmtId="0" fontId="1" fillId="0" borderId="11" xfId="0" applyFont="1" applyBorder="1" applyAlignment="1">
      <alignment horizontal="left"/>
    </xf>
    <xf numFmtId="164" fontId="7" fillId="0" borderId="0" xfId="0" applyNumberFormat="1" applyFont="1" applyAlignment="1" applyProtection="1">
      <alignment horizontal="center" vertical="center"/>
      <protection locked="0"/>
    </xf>
    <xf numFmtId="3" fontId="7" fillId="0" borderId="0" xfId="0" applyNumberFormat="1" applyFont="1" applyAlignment="1" applyProtection="1">
      <alignment horizontal="center" vertical="center"/>
      <protection locked="0"/>
    </xf>
    <xf numFmtId="165" fontId="1" fillId="0" borderId="0" xfId="0" applyNumberFormat="1" applyFont="1" applyAlignment="1">
      <alignment horizontal="center" vertical="center"/>
    </xf>
    <xf numFmtId="0" fontId="4" fillId="0" borderId="0" xfId="0" applyFont="1"/>
    <xf numFmtId="165" fontId="7" fillId="0" borderId="0" xfId="0" applyNumberFormat="1" applyFont="1" applyAlignment="1" applyProtection="1">
      <alignment horizontal="center" vertical="center"/>
      <protection locked="0"/>
    </xf>
    <xf numFmtId="4" fontId="7" fillId="0" borderId="0" xfId="0" applyNumberFormat="1" applyFont="1" applyAlignment="1" applyProtection="1">
      <alignment horizontal="center" vertical="center"/>
      <protection locked="0"/>
    </xf>
    <xf numFmtId="166" fontId="8" fillId="0" borderId="0" xfId="0" applyNumberFormat="1" applyFont="1"/>
    <xf numFmtId="165" fontId="7" fillId="0" borderId="0" xfId="0" applyNumberFormat="1" applyFont="1" applyAlignment="1">
      <alignment horizontal="right"/>
    </xf>
    <xf numFmtId="166" fontId="6" fillId="0" borderId="0" xfId="0" applyNumberFormat="1" applyFont="1" applyAlignment="1">
      <alignment horizontal="center" vertical="center" wrapText="1"/>
    </xf>
    <xf numFmtId="165" fontId="1" fillId="0" borderId="0" xfId="0" applyNumberFormat="1" applyFont="1"/>
    <xf numFmtId="166" fontId="9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/>
    </xf>
    <xf numFmtId="167" fontId="3" fillId="6" borderId="8" xfId="3" applyNumberFormat="1" applyFont="1" applyFill="1" applyBorder="1" applyAlignment="1">
      <alignment horizontal="right"/>
    </xf>
    <xf numFmtId="168" fontId="7" fillId="3" borderId="4" xfId="0" applyNumberFormat="1" applyFont="1" applyFill="1" applyBorder="1" applyAlignment="1" applyProtection="1">
      <alignment horizontal="center" vertical="center"/>
      <protection locked="0"/>
    </xf>
    <xf numFmtId="167" fontId="7" fillId="7" borderId="6" xfId="0" applyNumberFormat="1" applyFont="1" applyFill="1" applyBorder="1" applyAlignment="1" applyProtection="1">
      <alignment horizontal="center" vertical="center"/>
      <protection locked="0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6" fontId="9" fillId="4" borderId="3" xfId="0" applyNumberFormat="1" applyFont="1" applyFill="1" applyBorder="1" applyAlignment="1">
      <alignment horizontal="center" vertical="center"/>
    </xf>
    <xf numFmtId="166" fontId="9" fillId="4" borderId="19" xfId="0" applyNumberFormat="1" applyFont="1" applyFill="1" applyBorder="1" applyAlignment="1">
      <alignment horizontal="center" vertical="center"/>
    </xf>
    <xf numFmtId="43" fontId="6" fillId="0" borderId="16" xfId="2" applyFont="1" applyBorder="1" applyAlignment="1">
      <alignment horizontal="center" vertical="center" wrapText="1"/>
    </xf>
    <xf numFmtId="43" fontId="6" fillId="0" borderId="3" xfId="2" applyFont="1" applyBorder="1" applyAlignment="1">
      <alignment horizontal="center" vertical="center" wrapText="1"/>
    </xf>
    <xf numFmtId="43" fontId="6" fillId="0" borderId="5" xfId="2" applyFont="1" applyBorder="1" applyAlignment="1">
      <alignment horizontal="center" vertical="center" wrapText="1"/>
    </xf>
    <xf numFmtId="43" fontId="9" fillId="0" borderId="17" xfId="2" applyFont="1" applyBorder="1" applyAlignment="1">
      <alignment horizontal="center" vertical="center" wrapText="1"/>
    </xf>
    <xf numFmtId="43" fontId="9" fillId="0" borderId="4" xfId="2" applyFont="1" applyBorder="1" applyAlignment="1">
      <alignment horizontal="center" vertical="center" wrapText="1"/>
    </xf>
    <xf numFmtId="43" fontId="9" fillId="0" borderId="18" xfId="2" applyFont="1" applyBorder="1" applyAlignment="1">
      <alignment horizontal="center" vertical="center" wrapText="1"/>
    </xf>
    <xf numFmtId="165" fontId="12" fillId="8" borderId="3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/>
    </xf>
    <xf numFmtId="0" fontId="9" fillId="0" borderId="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165" fontId="0" fillId="0" borderId="15" xfId="0" applyNumberFormat="1" applyBorder="1" applyAlignment="1">
      <alignment horizontal="center" vertical="center"/>
    </xf>
    <xf numFmtId="165" fontId="7" fillId="3" borderId="14" xfId="0" applyNumberFormat="1" applyFont="1" applyFill="1" applyBorder="1" applyAlignment="1" applyProtection="1">
      <alignment horizontal="center" vertical="center"/>
      <protection locked="0"/>
    </xf>
    <xf numFmtId="0" fontId="6" fillId="0" borderId="6" xfId="0" applyFont="1" applyBorder="1" applyAlignment="1">
      <alignment horizontal="center" vertical="center" wrapText="1"/>
    </xf>
    <xf numFmtId="0" fontId="4" fillId="0" borderId="13" xfId="0" applyFont="1" applyBorder="1"/>
    <xf numFmtId="167" fontId="3" fillId="6" borderId="11" xfId="3" applyNumberFormat="1" applyFont="1" applyFill="1" applyBorder="1" applyAlignment="1">
      <alignment horizontal="right"/>
    </xf>
    <xf numFmtId="165" fontId="7" fillId="3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3" fillId="0" borderId="11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3" fillId="0" borderId="13" xfId="0" applyFont="1" applyBorder="1" applyAlignment="1">
      <alignment horizontal="right"/>
    </xf>
    <xf numFmtId="167" fontId="3" fillId="6" borderId="13" xfId="3" applyNumberFormat="1" applyFont="1" applyFill="1" applyBorder="1" applyAlignment="1">
      <alignment horizontal="right"/>
    </xf>
    <xf numFmtId="0" fontId="5" fillId="0" borderId="21" xfId="0" applyFont="1" applyBorder="1" applyAlignment="1">
      <alignment horizontal="left" vertical="center"/>
    </xf>
    <xf numFmtId="167" fontId="5" fillId="6" borderId="21" xfId="3" applyNumberFormat="1" applyFont="1" applyFill="1" applyBorder="1" applyAlignment="1">
      <alignment horizontal="left" vertical="center"/>
    </xf>
    <xf numFmtId="165" fontId="7" fillId="3" borderId="1" xfId="0" applyNumberFormat="1" applyFont="1" applyFill="1" applyBorder="1" applyAlignment="1" applyProtection="1">
      <alignment horizontal="center" vertical="center"/>
      <protection locked="0"/>
    </xf>
    <xf numFmtId="166" fontId="9" fillId="4" borderId="16" xfId="0" applyNumberFormat="1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left"/>
    </xf>
    <xf numFmtId="0" fontId="4" fillId="0" borderId="22" xfId="0" applyFont="1" applyBorder="1" applyAlignment="1">
      <alignment horizontal="left"/>
    </xf>
    <xf numFmtId="0" fontId="4" fillId="0" borderId="23" xfId="0" applyFont="1" applyBorder="1" applyAlignment="1">
      <alignment horizontal="left"/>
    </xf>
  </cellXfs>
  <cellStyles count="4">
    <cellStyle name="Денежный" xfId="3" builtinId="4"/>
    <cellStyle name="Обычный" xfId="0" builtinId="0"/>
    <cellStyle name="Обычный 2" xfId="1" xr:uid="{EEFB4815-7B5B-4DD3-B514-9433415A92C4}"/>
    <cellStyle name="Финансовый" xfId="2" builtinId="3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49D01-DCD0-409C-8763-31B2F8C4B74A}">
  <dimension ref="A1:G46"/>
  <sheetViews>
    <sheetView tabSelected="1" zoomScale="80" zoomScaleNormal="80" workbookViewId="0">
      <selection activeCell="C2" sqref="C2"/>
    </sheetView>
  </sheetViews>
  <sheetFormatPr defaultRowHeight="15" x14ac:dyDescent="0.25"/>
  <cols>
    <col min="1" max="1" width="64.42578125" customWidth="1"/>
    <col min="2" max="2" width="23.28515625" customWidth="1"/>
    <col min="3" max="3" width="27.85546875" customWidth="1"/>
    <col min="4" max="4" width="23.140625" customWidth="1"/>
    <col min="6" max="6" width="15.7109375" customWidth="1"/>
  </cols>
  <sheetData>
    <row r="1" spans="1:7" x14ac:dyDescent="0.25">
      <c r="A1" s="3" t="s">
        <v>21</v>
      </c>
      <c r="B1" s="68"/>
      <c r="C1" s="48" t="s">
        <v>49</v>
      </c>
      <c r="E1" s="1" t="s">
        <v>30</v>
      </c>
      <c r="F1" s="35"/>
      <c r="G1" s="1" t="s">
        <v>22</v>
      </c>
    </row>
    <row r="2" spans="1:7" x14ac:dyDescent="0.25">
      <c r="A2" s="4" t="s">
        <v>19</v>
      </c>
      <c r="B2" s="69"/>
      <c r="C2" s="12"/>
    </row>
    <row r="3" spans="1:7" x14ac:dyDescent="0.25">
      <c r="A3" s="5" t="s">
        <v>0</v>
      </c>
      <c r="B3" s="69"/>
      <c r="C3" s="2"/>
      <c r="D3" s="22"/>
    </row>
    <row r="4" spans="1:7" x14ac:dyDescent="0.25">
      <c r="A4" s="5" t="s">
        <v>1</v>
      </c>
      <c r="B4" s="69"/>
      <c r="C4" s="11"/>
      <c r="D4" s="23"/>
    </row>
    <row r="5" spans="1:7" x14ac:dyDescent="0.25">
      <c r="A5" s="5" t="s">
        <v>2</v>
      </c>
      <c r="B5" s="69"/>
      <c r="C5" s="6"/>
      <c r="D5" s="23"/>
    </row>
    <row r="6" spans="1:7" x14ac:dyDescent="0.25">
      <c r="A6" s="5" t="s">
        <v>3</v>
      </c>
      <c r="B6" s="69"/>
      <c r="C6" s="6"/>
      <c r="D6" s="23"/>
    </row>
    <row r="7" spans="1:7" x14ac:dyDescent="0.25">
      <c r="A7" s="21" t="s">
        <v>29</v>
      </c>
      <c r="B7" s="69"/>
      <c r="C7" s="6"/>
      <c r="D7" s="23"/>
    </row>
    <row r="8" spans="1:7" x14ac:dyDescent="0.25">
      <c r="A8" s="8" t="s">
        <v>32</v>
      </c>
      <c r="B8" s="69"/>
      <c r="C8" s="36">
        <v>0</v>
      </c>
      <c r="D8" s="22"/>
    </row>
    <row r="9" spans="1:7" x14ac:dyDescent="0.25">
      <c r="A9" s="8" t="s">
        <v>34</v>
      </c>
      <c r="B9" s="69"/>
      <c r="C9" s="36">
        <v>0</v>
      </c>
      <c r="D9" s="22"/>
    </row>
    <row r="10" spans="1:7" x14ac:dyDescent="0.25">
      <c r="A10" s="8" t="s">
        <v>35</v>
      </c>
      <c r="B10" s="69"/>
      <c r="C10" s="36">
        <f>C8+C9</f>
        <v>0</v>
      </c>
      <c r="D10" s="22"/>
    </row>
    <row r="11" spans="1:7" x14ac:dyDescent="0.25">
      <c r="A11" s="9" t="s">
        <v>4</v>
      </c>
      <c r="B11" s="69"/>
      <c r="C11" s="47">
        <f>C10*F1</f>
        <v>0</v>
      </c>
      <c r="D11" s="24"/>
    </row>
    <row r="12" spans="1:7" ht="16.5" thickBot="1" x14ac:dyDescent="0.3">
      <c r="A12" s="55" t="s">
        <v>20</v>
      </c>
      <c r="B12" s="69"/>
      <c r="C12" s="20"/>
      <c r="D12" s="25"/>
    </row>
    <row r="13" spans="1:7" ht="16.5" thickBot="1" x14ac:dyDescent="0.3">
      <c r="A13" s="72" t="s">
        <v>31</v>
      </c>
      <c r="B13" s="73"/>
      <c r="C13" s="74"/>
    </row>
    <row r="14" spans="1:7" ht="16.5" thickBot="1" x14ac:dyDescent="0.3">
      <c r="A14" s="61" t="s">
        <v>33</v>
      </c>
      <c r="B14" s="58" t="s">
        <v>47</v>
      </c>
      <c r="C14" s="59" t="s">
        <v>48</v>
      </c>
    </row>
    <row r="15" spans="1:7" x14ac:dyDescent="0.25">
      <c r="A15" s="60" t="s">
        <v>5</v>
      </c>
      <c r="B15" s="56">
        <v>0</v>
      </c>
      <c r="C15" s="57">
        <f>B15*$F$1</f>
        <v>0</v>
      </c>
      <c r="D15" s="26"/>
    </row>
    <row r="16" spans="1:7" x14ac:dyDescent="0.25">
      <c r="A16" s="10" t="s">
        <v>6</v>
      </c>
      <c r="B16" s="34">
        <v>0</v>
      </c>
      <c r="C16" s="7">
        <f t="shared" ref="C16:C21" si="0">B16*$F$1</f>
        <v>0</v>
      </c>
      <c r="D16" s="26"/>
    </row>
    <row r="17" spans="1:4" x14ac:dyDescent="0.25">
      <c r="A17" s="10" t="s">
        <v>7</v>
      </c>
      <c r="B17" s="34">
        <v>0</v>
      </c>
      <c r="C17" s="7">
        <f t="shared" si="0"/>
        <v>0</v>
      </c>
      <c r="D17" s="26"/>
    </row>
    <row r="18" spans="1:4" x14ac:dyDescent="0.25">
      <c r="A18" s="10" t="s">
        <v>8</v>
      </c>
      <c r="B18" s="34">
        <v>0</v>
      </c>
      <c r="C18" s="7">
        <f t="shared" si="0"/>
        <v>0</v>
      </c>
      <c r="D18" s="26"/>
    </row>
    <row r="19" spans="1:4" ht="15.75" thickBot="1" x14ac:dyDescent="0.3">
      <c r="A19" s="62" t="s">
        <v>9</v>
      </c>
      <c r="B19" s="63">
        <v>0</v>
      </c>
      <c r="C19" s="53">
        <f t="shared" si="0"/>
        <v>0</v>
      </c>
      <c r="D19" s="26"/>
    </row>
    <row r="20" spans="1:4" ht="15.75" thickBot="1" x14ac:dyDescent="0.3">
      <c r="A20" s="64" t="s">
        <v>10</v>
      </c>
      <c r="B20" s="65">
        <v>0</v>
      </c>
      <c r="C20" s="66">
        <f t="shared" si="0"/>
        <v>0</v>
      </c>
      <c r="D20" s="26"/>
    </row>
    <row r="21" spans="1:4" ht="15.75" thickBot="1" x14ac:dyDescent="0.3">
      <c r="A21" s="64" t="s">
        <v>27</v>
      </c>
      <c r="B21" s="65">
        <v>0</v>
      </c>
      <c r="C21" s="66">
        <f t="shared" si="0"/>
        <v>0</v>
      </c>
      <c r="D21" s="27"/>
    </row>
    <row r="22" spans="1:4" ht="16.5" thickBot="1" x14ac:dyDescent="0.3">
      <c r="A22" s="72" t="s">
        <v>20</v>
      </c>
      <c r="B22" s="73"/>
      <c r="C22" s="74"/>
      <c r="D22" s="25"/>
    </row>
    <row r="23" spans="1:4" ht="15" customHeight="1" x14ac:dyDescent="0.25">
      <c r="A23" s="54" t="s">
        <v>36</v>
      </c>
      <c r="B23" s="70"/>
      <c r="C23" s="67">
        <v>1000</v>
      </c>
    </row>
    <row r="24" spans="1:4" ht="15" customHeight="1" x14ac:dyDescent="0.25">
      <c r="A24" s="15" t="s">
        <v>11</v>
      </c>
      <c r="B24" s="70"/>
      <c r="C24" s="39">
        <f t="shared" ref="C24:C28" si="1">C23+4000</f>
        <v>5000</v>
      </c>
      <c r="D24" s="28"/>
    </row>
    <row r="25" spans="1:4" ht="15" customHeight="1" x14ac:dyDescent="0.25">
      <c r="A25" s="15" t="s">
        <v>12</v>
      </c>
      <c r="B25" s="70"/>
      <c r="C25" s="39">
        <f t="shared" si="1"/>
        <v>9000</v>
      </c>
      <c r="D25" s="28"/>
    </row>
    <row r="26" spans="1:4" ht="15" customHeight="1" x14ac:dyDescent="0.25">
      <c r="A26" s="15" t="s">
        <v>13</v>
      </c>
      <c r="B26" s="70"/>
      <c r="C26" s="39">
        <f t="shared" si="1"/>
        <v>13000</v>
      </c>
      <c r="D26" s="28"/>
    </row>
    <row r="27" spans="1:4" ht="15" customHeight="1" x14ac:dyDescent="0.25">
      <c r="A27" s="15" t="s">
        <v>14</v>
      </c>
      <c r="B27" s="70"/>
      <c r="C27" s="39">
        <f t="shared" si="1"/>
        <v>17000</v>
      </c>
      <c r="D27" s="28"/>
    </row>
    <row r="28" spans="1:4" ht="15" customHeight="1" x14ac:dyDescent="0.25">
      <c r="A28" s="15" t="s">
        <v>26</v>
      </c>
      <c r="B28" s="70"/>
      <c r="C28" s="39">
        <f t="shared" si="1"/>
        <v>21000</v>
      </c>
      <c r="D28" s="29"/>
    </row>
    <row r="29" spans="1:4" ht="15.75" customHeight="1" thickBot="1" x14ac:dyDescent="0.3">
      <c r="A29" s="16" t="s">
        <v>37</v>
      </c>
      <c r="B29" s="70"/>
      <c r="C29" s="40">
        <v>25000</v>
      </c>
      <c r="D29" s="29"/>
    </row>
    <row r="30" spans="1:4" ht="15" customHeight="1" x14ac:dyDescent="0.25">
      <c r="A30" s="37" t="s">
        <v>38</v>
      </c>
      <c r="B30" s="70"/>
      <c r="C30" s="41">
        <f t="shared" ref="C30" si="2">C15*C23</f>
        <v>0</v>
      </c>
      <c r="D30" s="30"/>
    </row>
    <row r="31" spans="1:4" ht="15" customHeight="1" x14ac:dyDescent="0.25">
      <c r="A31" s="15" t="s">
        <v>15</v>
      </c>
      <c r="B31" s="70"/>
      <c r="C31" s="42">
        <f t="shared" ref="C31" si="3">(5000-C23)*C15+(C24-5000)*C16</f>
        <v>0</v>
      </c>
      <c r="D31" s="30"/>
    </row>
    <row r="32" spans="1:4" ht="15" customHeight="1" x14ac:dyDescent="0.25">
      <c r="A32" s="16" t="s">
        <v>16</v>
      </c>
      <c r="B32" s="70"/>
      <c r="C32" s="42">
        <f t="shared" ref="C32" si="4">(C25-C24)*C16</f>
        <v>0</v>
      </c>
      <c r="D32" s="30"/>
    </row>
    <row r="33" spans="1:4" ht="15" customHeight="1" x14ac:dyDescent="0.25">
      <c r="A33" s="17" t="s">
        <v>17</v>
      </c>
      <c r="B33" s="70"/>
      <c r="C33" s="42">
        <f t="shared" ref="C33" si="5">(10000-C25)*C16+(C26-10000)*C17</f>
        <v>0</v>
      </c>
      <c r="D33" s="30"/>
    </row>
    <row r="34" spans="1:4" ht="15" customHeight="1" x14ac:dyDescent="0.25">
      <c r="A34" s="17" t="s">
        <v>18</v>
      </c>
      <c r="B34" s="70"/>
      <c r="C34" s="42">
        <f t="shared" ref="C34" si="6">(15000-C26)*C17+(C27-15000)*C18</f>
        <v>0</v>
      </c>
      <c r="D34" s="30"/>
    </row>
    <row r="35" spans="1:4" ht="15" customHeight="1" x14ac:dyDescent="0.25">
      <c r="A35" s="17" t="s">
        <v>25</v>
      </c>
      <c r="B35" s="70"/>
      <c r="C35" s="42">
        <f t="shared" ref="C35" si="7">(20000-C27)*C18+(C28-20000)*C19</f>
        <v>0</v>
      </c>
      <c r="D35" s="30"/>
    </row>
    <row r="36" spans="1:4" ht="15.75" customHeight="1" thickBot="1" x14ac:dyDescent="0.3">
      <c r="A36" s="38" t="s">
        <v>39</v>
      </c>
      <c r="B36" s="70"/>
      <c r="C36" s="43">
        <f t="shared" ref="C36" si="8">(C29-C28)*C19</f>
        <v>0</v>
      </c>
      <c r="D36" s="31"/>
    </row>
    <row r="37" spans="1:4" ht="15" customHeight="1" x14ac:dyDescent="0.25">
      <c r="A37" s="49" t="s">
        <v>40</v>
      </c>
      <c r="B37" s="70"/>
      <c r="C37" s="44">
        <f t="shared" ref="C37" si="9">C30*1.1</f>
        <v>0</v>
      </c>
      <c r="D37" s="32"/>
    </row>
    <row r="38" spans="1:4" ht="25.5" x14ac:dyDescent="0.25">
      <c r="A38" s="18" t="s">
        <v>41</v>
      </c>
      <c r="B38" s="70"/>
      <c r="C38" s="45">
        <f t="shared" ref="C38" si="10">C31*1.084*1.1</f>
        <v>0</v>
      </c>
      <c r="D38" s="32"/>
    </row>
    <row r="39" spans="1:4" ht="25.5" x14ac:dyDescent="0.25">
      <c r="A39" s="18" t="s">
        <v>42</v>
      </c>
      <c r="B39" s="70"/>
      <c r="C39" s="45">
        <f t="shared" ref="C39" si="11">C32*1.084*1.084*1.1</f>
        <v>0</v>
      </c>
      <c r="D39" s="32"/>
    </row>
    <row r="40" spans="1:4" ht="25.5" x14ac:dyDescent="0.25">
      <c r="A40" s="18" t="s">
        <v>43</v>
      </c>
      <c r="B40" s="70"/>
      <c r="C40" s="45">
        <f t="shared" ref="C40" si="12">C33*1.084*1.084*1.084*1.1</f>
        <v>0</v>
      </c>
      <c r="D40" s="32"/>
    </row>
    <row r="41" spans="1:4" ht="25.5" x14ac:dyDescent="0.25">
      <c r="A41" s="18" t="s">
        <v>44</v>
      </c>
      <c r="B41" s="70"/>
      <c r="C41" s="45">
        <f t="shared" ref="C41" si="13">C34*1.084*1.084*1.084*1.084*1.1</f>
        <v>0</v>
      </c>
      <c r="D41" s="32"/>
    </row>
    <row r="42" spans="1:4" ht="25.5" x14ac:dyDescent="0.25">
      <c r="A42" s="18" t="s">
        <v>45</v>
      </c>
      <c r="B42" s="70"/>
      <c r="C42" s="45">
        <f t="shared" ref="C42" si="14">C35*1.084*1.084*1.084*1.084*1.084*1.1</f>
        <v>0</v>
      </c>
      <c r="D42" s="32"/>
    </row>
    <row r="43" spans="1:4" ht="26.25" thickBot="1" x14ac:dyDescent="0.3">
      <c r="A43" s="19" t="s">
        <v>46</v>
      </c>
      <c r="B43" s="70"/>
      <c r="C43" s="46">
        <f t="shared" ref="C43" si="15">C36*1.084*1.084*1.084*1.084*1.084*1.084*1.1</f>
        <v>0</v>
      </c>
      <c r="D43" s="32"/>
    </row>
    <row r="44" spans="1:4" ht="16.5" thickBot="1" x14ac:dyDescent="0.3">
      <c r="A44" s="51" t="s">
        <v>23</v>
      </c>
      <c r="B44" s="70"/>
      <c r="C44" s="14">
        <f>SUM(C37:C43)</f>
        <v>0</v>
      </c>
      <c r="D44" s="33"/>
    </row>
    <row r="45" spans="1:4" ht="15.75" customHeight="1" thickBot="1" x14ac:dyDescent="0.3">
      <c r="A45" s="50" t="s">
        <v>24</v>
      </c>
      <c r="B45" s="70"/>
      <c r="C45" s="52">
        <f>C44+C11</f>
        <v>0</v>
      </c>
      <c r="D45" s="33"/>
    </row>
    <row r="46" spans="1:4" ht="15.75" thickBot="1" x14ac:dyDescent="0.3">
      <c r="A46" s="13" t="s">
        <v>28</v>
      </c>
      <c r="B46" s="71"/>
      <c r="C46" s="14">
        <f>SUM(C45:C45)</f>
        <v>0</v>
      </c>
      <c r="D46" s="33"/>
    </row>
  </sheetData>
  <mergeCells count="4">
    <mergeCell ref="B1:B12"/>
    <mergeCell ref="B23:B46"/>
    <mergeCell ref="A22:C22"/>
    <mergeCell ref="A13:C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Расчетная цена договора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 Мальгинов</dc:creator>
  <cp:lastModifiedBy>Терехова Вероника Юрьевна</cp:lastModifiedBy>
  <dcterms:created xsi:type="dcterms:W3CDTF">2015-06-05T18:19:34Z</dcterms:created>
  <dcterms:modified xsi:type="dcterms:W3CDTF">2023-01-27T14:29:30Z</dcterms:modified>
</cp:coreProperties>
</file>