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45" yWindow="5370" windowWidth="19110" windowHeight="6330" tabRatio="945" firstSheet="5" activeTab="13"/>
  </bookViews>
  <sheets>
    <sheet name="4 Intangible Assets and R&amp;D" sheetId="4" r:id="rId1"/>
    <sheet name="5 FA" sheetId="5" r:id="rId2"/>
    <sheet name="6 Construction in Progress" sheetId="6" r:id="rId3"/>
    <sheet name="7 Inventories" sheetId="10" r:id="rId4"/>
    <sheet name="8 AR" sheetId="11" r:id="rId5"/>
    <sheet name="9 AP " sheetId="13" r:id="rId6"/>
    <sheet name="10 Expens., collateral, liabil." sheetId="16" r:id="rId7"/>
    <sheet name="11 Related parties increase 1" sheetId="20" r:id="rId8"/>
    <sheet name="11 Related parties increase 2" sheetId="21" r:id="rId9"/>
    <sheet name="11 Related part. incr. 3 Prov." sheetId="14" r:id="rId10"/>
    <sheet name="11 Related part incr. 4 Prov." sheetId="15" r:id="rId11"/>
    <sheet name="Лист1" sheetId="1" r:id="rId12"/>
    <sheet name="Лист2" sheetId="2" r:id="rId13"/>
    <sheet name="Лист3" sheetId="3" r:id="rId14"/>
  </sheets>
  <definedNames>
    <definedName name="_FilterDatabase" localSheetId="3" hidden="1">'7 Inventories'!$C$2:$W$48</definedName>
    <definedName name="L51_1_en">'4 Intangible Assets and R&amp;D'!#REF!</definedName>
    <definedName name="L51_1_ru">'4 Intangible Assets and R&amp;D'!$A$2:$N$77</definedName>
    <definedName name="Print_Area" localSheetId="6">'10 Expens., collateral, liabil.'!$A$1:$N$72</definedName>
    <definedName name="Print_Area" localSheetId="10">'11 Related part incr. 4 Prov.'!$A$1:$P$42</definedName>
    <definedName name="Print_Area" localSheetId="9">'11 Related part. incr. 3 Prov.'!$A$1:$T$46</definedName>
    <definedName name="Print_Area" localSheetId="7">'11 Related parties increase 1'!$A$1:$T$47</definedName>
    <definedName name="Print_Area" localSheetId="8">'11 Related parties increase 2'!$A$1:$Q$43</definedName>
    <definedName name="Print_Area" localSheetId="0">'4 Intangible Assets and R&amp;D'!$A$2:$N$77</definedName>
    <definedName name="Print_Area" localSheetId="1">'5 FA'!$A$1:$BP$98</definedName>
    <definedName name="Print_Area" localSheetId="3">'7 Inventories'!$A$1:$W$48</definedName>
    <definedName name="Print_Area" localSheetId="4">'8 AR'!$A$1:$F$46</definedName>
    <definedName name="Print_Area" localSheetId="5">'9 AP '!$A$1:$G$23</definedName>
  </definedNames>
  <calcPr calcId="145621"/>
</workbook>
</file>

<file path=xl/calcChain.xml><?xml version="1.0" encoding="utf-8"?>
<calcChain xmlns="http://schemas.openxmlformats.org/spreadsheetml/2006/main">
  <c r="S91" i="5" l="1"/>
  <c r="L91" i="5"/>
  <c r="E91" i="5"/>
  <c r="S84" i="5"/>
  <c r="L84" i="5"/>
  <c r="E84" i="5"/>
  <c r="S70" i="5"/>
  <c r="L70" i="5"/>
  <c r="E70" i="5"/>
  <c r="M55" i="5"/>
  <c r="E55" i="5"/>
  <c r="E54" i="5" s="1"/>
  <c r="M54" i="5"/>
  <c r="L54" i="5"/>
  <c r="L46" i="5"/>
  <c r="L45" i="5" s="1"/>
  <c r="E46" i="5"/>
  <c r="E45" i="5" s="1"/>
  <c r="S37" i="5"/>
  <c r="S36" i="5"/>
  <c r="S35" i="5"/>
  <c r="S34" i="5"/>
  <c r="S33" i="5"/>
  <c r="S30" i="5" s="1"/>
  <c r="S32" i="5"/>
  <c r="S31" i="5"/>
  <c r="BD23" i="5"/>
  <c r="L37" i="5" s="1"/>
  <c r="BK21" i="5"/>
  <c r="L36" i="5" s="1"/>
  <c r="BD21" i="5"/>
  <c r="L20" i="5"/>
  <c r="BD20" i="5" s="1"/>
  <c r="AU19" i="5"/>
  <c r="AN19" i="5"/>
  <c r="AG19" i="5"/>
  <c r="Z19" i="5"/>
  <c r="AN17" i="5"/>
  <c r="BK17" i="5" s="1"/>
  <c r="S16" i="5" s="1"/>
  <c r="BK16" i="5" s="1"/>
  <c r="AG17" i="5"/>
  <c r="BD17" i="5" s="1"/>
  <c r="L16" i="5" s="1"/>
  <c r="BD16" i="5" s="1"/>
  <c r="AU15" i="5"/>
  <c r="AN15" i="5"/>
  <c r="AG15" i="5"/>
  <c r="Z15" i="5"/>
  <c r="AU13" i="5"/>
  <c r="AN13" i="5"/>
  <c r="AG13" i="5"/>
  <c r="Z13" i="5"/>
  <c r="AU11" i="5"/>
  <c r="AN11" i="5"/>
  <c r="AG11" i="5"/>
  <c r="BD11" i="5" s="1"/>
  <c r="BB9" i="5"/>
  <c r="BA9" i="5"/>
  <c r="Z9" i="5"/>
  <c r="S9" i="5"/>
  <c r="L9" i="5"/>
  <c r="BB8" i="5"/>
  <c r="BA8" i="5"/>
  <c r="AU8" i="5"/>
  <c r="AN8" i="5"/>
  <c r="AG8" i="5"/>
  <c r="Z8" i="5"/>
  <c r="E30" i="4"/>
  <c r="D30" i="4"/>
  <c r="E29" i="4"/>
  <c r="D29" i="4"/>
  <c r="E28" i="4"/>
  <c r="D28" i="4"/>
  <c r="E26" i="4"/>
  <c r="D26" i="4"/>
  <c r="H77" i="4"/>
  <c r="H76" i="4"/>
  <c r="H75" i="4"/>
  <c r="D74" i="4"/>
  <c r="H74" i="4" s="1"/>
  <c r="K67" i="4"/>
  <c r="E66" i="4" s="1"/>
  <c r="K66" i="4" s="1"/>
  <c r="J67" i="4"/>
  <c r="D66" i="4"/>
  <c r="J66" i="4" s="1"/>
  <c r="K65" i="4"/>
  <c r="E64" i="4" s="1"/>
  <c r="K64" i="4" s="1"/>
  <c r="J65" i="4"/>
  <c r="D64" i="4" s="1"/>
  <c r="J64" i="4" s="1"/>
  <c r="K63" i="4"/>
  <c r="E62" i="4" s="1"/>
  <c r="J63" i="4"/>
  <c r="D62" i="4" s="1"/>
  <c r="J62" i="4" s="1"/>
  <c r="J60" i="4" s="1"/>
  <c r="I61" i="4"/>
  <c r="H61" i="4"/>
  <c r="G61" i="4"/>
  <c r="F61" i="4"/>
  <c r="E61" i="4"/>
  <c r="D61" i="4"/>
  <c r="I60" i="4"/>
  <c r="H60" i="4"/>
  <c r="G60" i="4"/>
  <c r="F60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C28" i="4" s="1"/>
  <c r="M11" i="4"/>
  <c r="N10" i="4"/>
  <c r="M10" i="4"/>
  <c r="N9" i="4"/>
  <c r="C26" i="4" s="1"/>
  <c r="M9" i="4"/>
  <c r="J61" i="4" l="1"/>
  <c r="AN9" i="5"/>
  <c r="E36" i="5"/>
  <c r="K61" i="4"/>
  <c r="AU9" i="5"/>
  <c r="S20" i="5"/>
  <c r="BK20" i="5" s="1"/>
  <c r="C29" i="4"/>
  <c r="C30" i="4"/>
  <c r="E34" i="5"/>
  <c r="K62" i="4"/>
  <c r="K60" i="4" s="1"/>
  <c r="E60" i="4"/>
  <c r="D60" i="4"/>
  <c r="L34" i="5"/>
  <c r="AG9" i="5"/>
  <c r="BD13" i="5"/>
  <c r="BD15" i="5"/>
  <c r="BK19" i="5"/>
  <c r="S18" i="5" s="1"/>
  <c r="BK18" i="5" s="1"/>
  <c r="BK11" i="5"/>
  <c r="S10" i="5" s="1"/>
  <c r="BK13" i="5"/>
  <c r="S12" i="5" s="1"/>
  <c r="BK12" i="5" s="1"/>
  <c r="BK15" i="5"/>
  <c r="S14" i="5" s="1"/>
  <c r="BK14" i="5" s="1"/>
  <c r="BD19" i="5"/>
  <c r="L22" i="5"/>
  <c r="BD22" i="5" s="1"/>
  <c r="E37" i="5" s="1"/>
  <c r="L10" i="5"/>
  <c r="BK9" i="5"/>
  <c r="L12" i="5" l="1"/>
  <c r="BD12" i="5" s="1"/>
  <c r="E32" i="5" s="1"/>
  <c r="L32" i="5"/>
  <c r="L14" i="5"/>
  <c r="BD14" i="5" s="1"/>
  <c r="E33" i="5" s="1"/>
  <c r="L33" i="5"/>
  <c r="L18" i="5"/>
  <c r="BD18" i="5" s="1"/>
  <c r="E35" i="5" s="1"/>
  <c r="L35" i="5"/>
  <c r="L31" i="5"/>
  <c r="BD9" i="5"/>
  <c r="BK10" i="5"/>
  <c r="BK8" i="5" s="1"/>
  <c r="S8" i="5"/>
  <c r="BD10" i="5"/>
  <c r="BD8" i="5" l="1"/>
  <c r="E31" i="5"/>
  <c r="E30" i="5" s="1"/>
  <c r="L8" i="5"/>
  <c r="L30" i="5"/>
  <c r="F6" i="13"/>
  <c r="D30" i="11"/>
  <c r="K4" i="21" l="1"/>
  <c r="G4" i="21"/>
  <c r="E27" i="21"/>
  <c r="D27" i="21"/>
  <c r="R16" i="20"/>
  <c r="O16" i="20"/>
  <c r="M31" i="20"/>
  <c r="M7" i="20"/>
  <c r="J16" i="20"/>
  <c r="I31" i="20"/>
  <c r="E31" i="20"/>
  <c r="G16" i="20"/>
  <c r="G7" i="20"/>
  <c r="E13" i="21"/>
  <c r="D13" i="21"/>
  <c r="F33" i="21"/>
  <c r="O13" i="21"/>
  <c r="N13" i="21"/>
  <c r="M13" i="21"/>
  <c r="L13" i="21"/>
  <c r="F4" i="21"/>
  <c r="S31" i="20"/>
  <c r="P16" i="20"/>
  <c r="Q16" i="20"/>
  <c r="S16" i="20"/>
  <c r="F31" i="20"/>
  <c r="J14" i="11"/>
  <c r="K14" i="11"/>
  <c r="I14" i="11"/>
  <c r="V48" i="10"/>
  <c r="V10" i="10"/>
  <c r="F53" i="16"/>
  <c r="F50" i="16"/>
  <c r="K42" i="16"/>
  <c r="M42" i="16" s="1"/>
  <c r="G41" i="16" s="1"/>
  <c r="M41" i="16" s="1"/>
  <c r="R36" i="16"/>
  <c r="K39" i="16"/>
  <c r="M38" i="16"/>
  <c r="K35" i="16"/>
  <c r="K36" i="16"/>
  <c r="K29" i="16"/>
  <c r="K8" i="11"/>
  <c r="G37" i="16" l="1"/>
  <c r="M37" i="16" s="1"/>
  <c r="E14" i="13"/>
  <c r="E8" i="13"/>
  <c r="D38" i="11"/>
  <c r="E22" i="11"/>
  <c r="J8" i="11" s="1"/>
  <c r="D18" i="11"/>
  <c r="E21" i="11"/>
  <c r="E18" i="11" s="1"/>
  <c r="F21" i="11"/>
  <c r="F18" i="11" s="1"/>
  <c r="D14" i="11"/>
  <c r="D10" i="11"/>
  <c r="D7" i="11"/>
  <c r="I47" i="10"/>
  <c r="R35" i="10"/>
  <c r="I31" i="10"/>
  <c r="I15" i="10"/>
  <c r="V15" i="10" s="1"/>
  <c r="N27" i="21"/>
  <c r="N42" i="21" s="1"/>
  <c r="O27" i="21"/>
  <c r="O42" i="21" s="1"/>
  <c r="F27" i="21"/>
  <c r="G27" i="21"/>
  <c r="F13" i="21"/>
  <c r="G13" i="21"/>
  <c r="H13" i="21"/>
  <c r="I13" i="21"/>
  <c r="J13" i="21"/>
  <c r="K13" i="21"/>
  <c r="K42" i="21" s="1"/>
  <c r="H4" i="21"/>
  <c r="H42" i="21" s="1"/>
  <c r="I4" i="21"/>
  <c r="I42" i="21" s="1"/>
  <c r="J4" i="21"/>
  <c r="J42" i="21" s="1"/>
  <c r="E4" i="21"/>
  <c r="E42" i="21" s="1"/>
  <c r="D4" i="21"/>
  <c r="D42" i="21" s="1"/>
  <c r="O31" i="20"/>
  <c r="O46" i="20" s="1"/>
  <c r="N31" i="20"/>
  <c r="L31" i="20"/>
  <c r="H31" i="20"/>
  <c r="J31" i="20"/>
  <c r="K31" i="20"/>
  <c r="P31" i="20"/>
  <c r="Q31" i="20"/>
  <c r="R31" i="20"/>
  <c r="D31" i="20"/>
  <c r="K16" i="20"/>
  <c r="L16" i="20"/>
  <c r="M16" i="20"/>
  <c r="M46" i="20" s="1"/>
  <c r="N16" i="20"/>
  <c r="H16" i="20"/>
  <c r="F16" i="20"/>
  <c r="D16" i="20"/>
  <c r="S7" i="20"/>
  <c r="R7" i="20"/>
  <c r="Q7" i="20"/>
  <c r="Q46" i="20" s="1"/>
  <c r="P7" i="20"/>
  <c r="P46" i="20" s="1"/>
  <c r="N7" i="20"/>
  <c r="L7" i="20"/>
  <c r="K7" i="20"/>
  <c r="J7" i="20"/>
  <c r="J46" i="20" s="1"/>
  <c r="F7" i="20"/>
  <c r="M27" i="16"/>
  <c r="M28" i="16"/>
  <c r="M30" i="16"/>
  <c r="G29" i="16" s="1"/>
  <c r="M29" i="16" s="1"/>
  <c r="M31" i="16"/>
  <c r="M32" i="16"/>
  <c r="M34" i="16"/>
  <c r="G33" i="16" s="1"/>
  <c r="M33" i="16" s="1"/>
  <c r="M36" i="16"/>
  <c r="G35" i="16" s="1"/>
  <c r="M35" i="16" s="1"/>
  <c r="M40" i="16"/>
  <c r="G39" i="16" s="1"/>
  <c r="M39" i="16" s="1"/>
  <c r="M26" i="16"/>
  <c r="G25" i="16" s="1"/>
  <c r="M25" i="16" s="1"/>
  <c r="F14" i="16"/>
  <c r="F17" i="16" s="1"/>
  <c r="G14" i="16"/>
  <c r="G17" i="16" s="1"/>
  <c r="F14" i="13"/>
  <c r="G14" i="13"/>
  <c r="G6" i="13"/>
  <c r="E45" i="11"/>
  <c r="F35" i="11"/>
  <c r="F45" i="11" s="1"/>
  <c r="E35" i="11"/>
  <c r="E27" i="11"/>
  <c r="F27" i="11"/>
  <c r="R36" i="10"/>
  <c r="P36" i="10"/>
  <c r="V36" i="10" s="1"/>
  <c r="G36" i="10"/>
  <c r="G48" i="10" s="1"/>
  <c r="T32" i="10"/>
  <c r="T30" i="10"/>
  <c r="T24" i="10"/>
  <c r="G23" i="10" s="1"/>
  <c r="T23" i="10" s="1"/>
  <c r="T18" i="10"/>
  <c r="G17" i="10" s="1"/>
  <c r="T17" i="10" s="1"/>
  <c r="I9" i="10"/>
  <c r="V9" i="10" s="1"/>
  <c r="I7" i="10"/>
  <c r="H15" i="6"/>
  <c r="E22" i="6"/>
  <c r="F23" i="6"/>
  <c r="H27" i="6"/>
  <c r="F27" i="6"/>
  <c r="E9" i="6"/>
  <c r="E47" i="4"/>
  <c r="D47" i="4"/>
  <c r="C47" i="4"/>
  <c r="F46" i="20" l="1"/>
  <c r="L46" i="20"/>
  <c r="G42" i="21"/>
  <c r="F42" i="21"/>
  <c r="G17" i="13"/>
  <c r="F17" i="13"/>
  <c r="N46" i="20"/>
  <c r="Q36" i="16"/>
  <c r="R46" i="20"/>
  <c r="P36" i="16"/>
  <c r="Q8" i="14"/>
  <c r="F13" i="15"/>
  <c r="G13" i="15" s="1"/>
  <c r="D13" i="15"/>
  <c r="E13" i="15" s="1"/>
  <c r="G18" i="15"/>
  <c r="N16" i="14"/>
  <c r="O16" i="14" s="1"/>
  <c r="O21" i="14"/>
  <c r="H8" i="6"/>
  <c r="D26" i="15"/>
  <c r="F26" i="15"/>
  <c r="F4" i="15"/>
  <c r="D4" i="15"/>
  <c r="D35" i="11"/>
  <c r="D45" i="11" s="1"/>
  <c r="H9" i="6"/>
  <c r="P35" i="10"/>
  <c r="F8" i="6"/>
  <c r="H20" i="3"/>
  <c r="E19" i="3"/>
  <c r="H17" i="3"/>
  <c r="I17" i="3" s="1"/>
  <c r="G17" i="3"/>
  <c r="F17" i="3"/>
  <c r="D19" i="3"/>
  <c r="H19" i="3" s="1"/>
  <c r="I19" i="3" s="1"/>
  <c r="G18" i="3"/>
  <c r="H18" i="3"/>
  <c r="F18" i="3"/>
  <c r="F6" i="3"/>
  <c r="G6" i="3"/>
  <c r="H6" i="3"/>
  <c r="I6" i="3" s="1"/>
  <c r="I20" i="3"/>
  <c r="H7" i="3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G7" i="3"/>
  <c r="G8" i="3"/>
  <c r="G9" i="3"/>
  <c r="G10" i="3"/>
  <c r="G11" i="3"/>
  <c r="G12" i="3"/>
  <c r="G13" i="3"/>
  <c r="G14" i="3"/>
  <c r="G15" i="3"/>
  <c r="G16" i="3"/>
  <c r="F7" i="3"/>
  <c r="F8" i="3"/>
  <c r="F9" i="3"/>
  <c r="F10" i="3"/>
  <c r="F11" i="3"/>
  <c r="F12" i="3"/>
  <c r="F13" i="3"/>
  <c r="F14" i="3"/>
  <c r="F15" i="3"/>
  <c r="F16" i="3"/>
  <c r="E6" i="13"/>
  <c r="E17" i="13" s="1"/>
  <c r="F30" i="11"/>
  <c r="F26" i="11" s="1"/>
  <c r="E30" i="11"/>
  <c r="E26" i="11" s="1"/>
  <c r="D27" i="11"/>
  <c r="D22" i="11"/>
  <c r="I8" i="11" s="1"/>
  <c r="E17" i="11"/>
  <c r="F17" i="11"/>
  <c r="E7" i="11"/>
  <c r="F7" i="11"/>
  <c r="K36" i="10"/>
  <c r="K48" i="10" s="1"/>
  <c r="M36" i="10"/>
  <c r="M48" i="10" s="1"/>
  <c r="M35" i="10"/>
  <c r="M47" i="10" s="1"/>
  <c r="K35" i="10"/>
  <c r="K47" i="10" s="1"/>
  <c r="T40" i="10"/>
  <c r="G39" i="10" s="1"/>
  <c r="T39" i="10" s="1"/>
  <c r="T34" i="10"/>
  <c r="G33" i="10" s="1"/>
  <c r="T33" i="10" s="1"/>
  <c r="G31" i="10"/>
  <c r="T31" i="10" s="1"/>
  <c r="G29" i="10"/>
  <c r="T29" i="10" s="1"/>
  <c r="T28" i="10"/>
  <c r="G27" i="10" s="1"/>
  <c r="T27" i="10" s="1"/>
  <c r="T26" i="10"/>
  <c r="G25" i="10" s="1"/>
  <c r="T25" i="10" s="1"/>
  <c r="T22" i="10"/>
  <c r="G21" i="10" s="1"/>
  <c r="T20" i="10"/>
  <c r="G19" i="10" s="1"/>
  <c r="T19" i="10" s="1"/>
  <c r="T8" i="10"/>
  <c r="G7" i="10" s="1"/>
  <c r="T10" i="10"/>
  <c r="G9" i="10" s="1"/>
  <c r="T9" i="10" s="1"/>
  <c r="T12" i="10"/>
  <c r="G11" i="10" s="1"/>
  <c r="T11" i="10" s="1"/>
  <c r="T14" i="10"/>
  <c r="G13" i="10" s="1"/>
  <c r="T13" i="10" s="1"/>
  <c r="T16" i="10"/>
  <c r="G15" i="10" s="1"/>
  <c r="K9" i="6"/>
  <c r="K8" i="6"/>
  <c r="F9" i="6"/>
  <c r="N11" i="6"/>
  <c r="E10" i="6" s="1"/>
  <c r="N10" i="6" s="1"/>
  <c r="N15" i="6"/>
  <c r="E14" i="6" s="1"/>
  <c r="N14" i="6" s="1"/>
  <c r="N17" i="6"/>
  <c r="E16" i="6" s="1"/>
  <c r="N16" i="6" s="1"/>
  <c r="N25" i="6"/>
  <c r="E24" i="6" s="1"/>
  <c r="N24" i="6" s="1"/>
  <c r="N27" i="6"/>
  <c r="E26" i="6" s="1"/>
  <c r="N26" i="6" s="1"/>
  <c r="BR21" i="5"/>
  <c r="BS13" i="5"/>
  <c r="BR10" i="5"/>
  <c r="BR11" i="5"/>
  <c r="BR12" i="5"/>
  <c r="BR13" i="5"/>
  <c r="BR15" i="5"/>
  <c r="BR17" i="5"/>
  <c r="BR18" i="5"/>
  <c r="BR19" i="5"/>
  <c r="BR23" i="5"/>
  <c r="P17" i="4"/>
  <c r="P18" i="4"/>
  <c r="T48" i="10" l="1"/>
  <c r="G47" i="10" s="1"/>
  <c r="T47" i="10"/>
  <c r="N45" i="14"/>
  <c r="O45" i="14" s="1"/>
  <c r="P47" i="10"/>
  <c r="V47" i="10" s="1"/>
  <c r="V35" i="10"/>
  <c r="D26" i="11"/>
  <c r="D17" i="11"/>
  <c r="BR16" i="5"/>
  <c r="T21" i="10"/>
  <c r="G35" i="10"/>
  <c r="T7" i="10"/>
  <c r="E8" i="6"/>
  <c r="BS12" i="5"/>
  <c r="BR14" i="5"/>
  <c r="BS19" i="5"/>
  <c r="BU19" i="5" s="1"/>
  <c r="BS21" i="5"/>
  <c r="BS23" i="5"/>
  <c r="BR20" i="5"/>
  <c r="BR9" i="5"/>
  <c r="BS18" i="5"/>
  <c r="BS17" i="5"/>
  <c r="BS14" i="5"/>
  <c r="BS11" i="5"/>
  <c r="F41" i="15"/>
  <c r="G41" i="15" s="1"/>
  <c r="D41" i="15"/>
  <c r="BS20" i="5"/>
  <c r="N9" i="6"/>
  <c r="N8" i="6"/>
  <c r="BS16" i="5"/>
  <c r="BS10" i="5"/>
  <c r="G19" i="3"/>
  <c r="G20" i="3" s="1"/>
  <c r="F19" i="3"/>
  <c r="F20" i="3" s="1"/>
  <c r="BU11" i="5"/>
  <c r="BS15" i="5"/>
  <c r="BU15" i="5" s="1"/>
  <c r="F33" i="11"/>
  <c r="F46" i="11" s="1"/>
  <c r="BU13" i="5"/>
  <c r="E33" i="11"/>
  <c r="E46" i="11" s="1"/>
  <c r="T36" i="10"/>
  <c r="Q18" i="4"/>
  <c r="Q17" i="4"/>
  <c r="BU17" i="5" l="1"/>
  <c r="BU21" i="5"/>
  <c r="D33" i="11"/>
  <c r="D46" i="11" s="1"/>
  <c r="T35" i="10"/>
  <c r="BR22" i="5"/>
  <c r="BU23" i="5" s="1"/>
  <c r="BR8" i="5"/>
  <c r="BS9" i="5"/>
  <c r="BS22" i="5" l="1"/>
  <c r="BS8" i="5"/>
</calcChain>
</file>

<file path=xl/sharedStrings.xml><?xml version="1.0" encoding="utf-8"?>
<sst xmlns="http://schemas.openxmlformats.org/spreadsheetml/2006/main" count="2154" uniqueCount="301">
  <si>
    <t>-</t>
  </si>
  <si>
    <t>Капитализированный НИОКР</t>
  </si>
  <si>
    <t>(</t>
  </si>
  <si>
    <t>)</t>
  </si>
  <si>
    <t>Х</t>
  </si>
  <si>
    <t>2.1 Oy ContainerTrans Scandinavia Ltd.,</t>
  </si>
  <si>
    <t>2.2 Trans Eurasia Logistics Gmbh</t>
  </si>
  <si>
    <t>2.3 TransContainer-Slovakia,a.s.</t>
  </si>
  <si>
    <t>2.4 TransContainer Europe GmbH</t>
  </si>
  <si>
    <t>2.5 Rail-Container</t>
  </si>
  <si>
    <t>2.6 TransContainer Asia Pacific Ltd.</t>
  </si>
  <si>
    <t>2.8 Logistic Investment SARL</t>
  </si>
  <si>
    <t>х</t>
  </si>
  <si>
    <t>2.10 HELMES Development Company Limited</t>
  </si>
  <si>
    <t>(          -</t>
  </si>
  <si>
    <t>(         -</t>
  </si>
  <si>
    <t>2.11 HELMES OPERATION UK LTD</t>
  </si>
  <si>
    <t>Item name</t>
  </si>
  <si>
    <t>Line code</t>
  </si>
  <si>
    <t>Period</t>
  </si>
  <si>
    <t>historical cost</t>
  </si>
  <si>
    <t>received</t>
  </si>
  <si>
    <t>impairment loss</t>
  </si>
  <si>
    <t>revaluation</t>
  </si>
  <si>
    <t>As at the beginning of the year</t>
  </si>
  <si>
    <t>Changes observed during the period</t>
  </si>
  <si>
    <t>As at the end of the period</t>
  </si>
  <si>
    <t>Intangible assets, total</t>
  </si>
  <si>
    <t>other rights</t>
  </si>
  <si>
    <t>As of December 31, 2012</t>
  </si>
  <si>
    <t>As of December 31, 2011</t>
  </si>
  <si>
    <t>As of December 31, 2010</t>
  </si>
  <si>
    <t>Total</t>
  </si>
  <si>
    <t>including:</t>
  </si>
  <si>
    <t>rights to intellectual property or individualization means</t>
  </si>
  <si>
    <t>part of the cost expensed as incurred</t>
  </si>
  <si>
    <t>part of the cost expensed as incurred for the period</t>
  </si>
  <si>
    <t>R&amp;D, total</t>
  </si>
  <si>
    <t>Capitalized R&amp;D</t>
  </si>
  <si>
    <t>Capitalized R&amp;D Prototype Articulated Car</t>
  </si>
  <si>
    <t>expenses for the period</t>
  </si>
  <si>
    <t>expenses written off due to their having no effect</t>
  </si>
  <si>
    <t>Fixed Assets Availability and Flow</t>
  </si>
  <si>
    <t>Received*</t>
  </si>
  <si>
    <t xml:space="preserve">Fixed assets, total </t>
  </si>
  <si>
    <t>including:
Buildings</t>
  </si>
  <si>
    <t>Constructions</t>
  </si>
  <si>
    <t>Machinery and equipment</t>
  </si>
  <si>
    <t>Means of transport</t>
  </si>
  <si>
    <t>Production and organizational stock</t>
  </si>
  <si>
    <t>for 2012</t>
  </si>
  <si>
    <t>for 2011</t>
  </si>
  <si>
    <t>Change in Fixed Assets Value as a Result of Further Construction, Equipping, Reconstruction and Partial Liquidation</t>
  </si>
  <si>
    <t>Increase in cost of  fixed assets items as a result of further construction, equipping, reconstruction, total</t>
  </si>
  <si>
    <t>Buildings</t>
  </si>
  <si>
    <t xml:space="preserve">including:
Fixed assets:    </t>
  </si>
  <si>
    <t>Use of Fixed Assets for Other Purposes</t>
  </si>
  <si>
    <t xml:space="preserve">   including freight cars</t>
  </si>
  <si>
    <t>Other fixed assets</t>
  </si>
  <si>
    <t>Off-balance-sheet fixed assets leased out</t>
  </si>
  <si>
    <t>On-balance-sheet fixed assets leased out</t>
  </si>
  <si>
    <t>On-balance-sheet fixed assets taken on lease</t>
  </si>
  <si>
    <t>Off-balance-sheet fixed assets taken on lease</t>
  </si>
  <si>
    <t>Real estate properties accepted for operation and actually-used, and those being in the process of state registration</t>
  </si>
  <si>
    <t>Fixed assets conserved</t>
  </si>
  <si>
    <t>Fixed assets used for other purposes (pledge, etc.)</t>
  </si>
  <si>
    <t>As at the end of the reported period</t>
  </si>
  <si>
    <t>Fixed assets items construction</t>
  </si>
  <si>
    <t>Carrying out research, development and technological work</t>
  </si>
  <si>
    <t>Fixed assets modernization and reconstruction</t>
  </si>
  <si>
    <t>Equipment to be installed</t>
  </si>
  <si>
    <t>Other industrial facilities</t>
  </si>
  <si>
    <t>Other equipment</t>
  </si>
  <si>
    <t>Availbility and Behavior of Inventories</t>
  </si>
  <si>
    <t>cost</t>
  </si>
  <si>
    <t>provision for depreciation</t>
  </si>
  <si>
    <t>revenues and expenses</t>
  </si>
  <si>
    <t>depreciation related expenses</t>
  </si>
  <si>
    <t>As at the beginning of the period</t>
  </si>
  <si>
    <t>Materials and supplies</t>
  </si>
  <si>
    <t>Fuel, petroleum, oil, lubricants</t>
  </si>
  <si>
    <t>Tare and packing materials</t>
  </si>
  <si>
    <t>Parts</t>
  </si>
  <si>
    <t>Bought-in semi-finished products and components, part structures</t>
  </si>
  <si>
    <t>Other materials</t>
  </si>
  <si>
    <t>Materials transferred to third parties for processing</t>
  </si>
  <si>
    <t>Construction materials</t>
  </si>
  <si>
    <t>Recyclable waste, scrap, junk</t>
  </si>
  <si>
    <t>Uniform</t>
  </si>
  <si>
    <t>Inventories, total</t>
  </si>
  <si>
    <t>Finished products and goods for resale</t>
  </si>
  <si>
    <t>including finished products (invoice 43)</t>
  </si>
  <si>
    <t>Goods despatched</t>
  </si>
  <si>
    <t>Other inventories and expenses</t>
  </si>
  <si>
    <t>TOTAL</t>
  </si>
  <si>
    <t>Code</t>
  </si>
  <si>
    <t>Accounts Receivable</t>
  </si>
  <si>
    <t>Short-term accounts receivable</t>
  </si>
  <si>
    <t>Settlements with purchasers and clients</t>
  </si>
  <si>
    <t>indebtedness under settlements with purchasers and clients</t>
  </si>
  <si>
    <t>Claim settlements</t>
  </si>
  <si>
    <t>indebtedness under claim settlements</t>
  </si>
  <si>
    <t>Settlements in respect of social insurance and social security</t>
  </si>
  <si>
    <t>Settlements in respect of taxes and levies</t>
  </si>
  <si>
    <t>indebtedness under settlements in respect of taxes and levies</t>
  </si>
  <si>
    <t>Advances made, total</t>
  </si>
  <si>
    <t xml:space="preserve"> - indebtedness under advances</t>
  </si>
  <si>
    <t xml:space="preserve">    lease payment indebtedness</t>
  </si>
  <si>
    <t xml:space="preserve">   indebtedness under other advances made</t>
  </si>
  <si>
    <t>Other debtors, total</t>
  </si>
  <si>
    <t>indebtedness under settlements in respect of transportation services provided by JSCo "RZD" and other associate contractors</t>
  </si>
  <si>
    <t xml:space="preserve"> - indebtedness under transportation settlements</t>
  </si>
  <si>
    <t>indebtedness under settlements in respect of transportation</t>
  </si>
  <si>
    <t>other settlements with other debtors</t>
  </si>
  <si>
    <t>indebtedness under settlements with other debtors</t>
  </si>
  <si>
    <t>Total:</t>
  </si>
  <si>
    <t xml:space="preserve">Accounts Payable </t>
  </si>
  <si>
    <t>Settlements with suppliers and contractors, total</t>
  </si>
  <si>
    <t>indebtedness under works performed as capital investments</t>
  </si>
  <si>
    <t>inddbtedness under other settlements</t>
  </si>
  <si>
    <t>Settlements with staff in respect of payment for labour, other operations with dependent entities</t>
  </si>
  <si>
    <t xml:space="preserve"> Settlements in respect of social insurance and social security</t>
  </si>
  <si>
    <t>Advances received</t>
  </si>
  <si>
    <t>Other creditors</t>
  </si>
  <si>
    <t>settlements in respect of transportation services provided by JSCo "RZD" and other associate contractors</t>
  </si>
  <si>
    <t>other settlements with other creditors</t>
  </si>
  <si>
    <t>Production Costs</t>
  </si>
  <si>
    <t>For 2012</t>
  </si>
  <si>
    <t>For 2011</t>
  </si>
  <si>
    <t>Tangible costs</t>
  </si>
  <si>
    <t>Salaries expense</t>
  </si>
  <si>
    <t>Allocations for social requirements</t>
  </si>
  <si>
    <t>Amortization</t>
  </si>
  <si>
    <t>Other costs</t>
  </si>
  <si>
    <t>Items, total</t>
  </si>
  <si>
    <t xml:space="preserve"> finished products, goods for resale</t>
  </si>
  <si>
    <t>Total ordinary activities expenses</t>
  </si>
  <si>
    <t>Estimated Liabilities, Reserves</t>
  </si>
  <si>
    <t>Received</t>
  </si>
  <si>
    <t>Used</t>
  </si>
  <si>
    <t>Provision for financial investments impairment</t>
  </si>
  <si>
    <t>Provision for tangible assets impairment</t>
  </si>
  <si>
    <t>Estimated liability on legal proceedings</t>
  </si>
  <si>
    <t>Estimated liability on other payments to employees</t>
  </si>
  <si>
    <t>Estimated liability on other grounds</t>
  </si>
  <si>
    <t>Liability Collateral</t>
  </si>
  <si>
    <t>Received, total</t>
  </si>
  <si>
    <t>including:
  fixed assets items</t>
  </si>
  <si>
    <t>other</t>
  </si>
  <si>
    <t xml:space="preserve"> for special-purpose financing of activities aimed at industrial injuries prevention</t>
  </si>
  <si>
    <t xml:space="preserve">  for investments in non-current assets</t>
  </si>
  <si>
    <t>budgetary credits, total 2012</t>
  </si>
  <si>
    <t>Received during the year</t>
  </si>
  <si>
    <t>Returned during the year</t>
  </si>
  <si>
    <t>As at the end of the year</t>
  </si>
  <si>
    <t>Related Party Disclosures</t>
  </si>
  <si>
    <t>balance as at the beginning of the reporting year</t>
  </si>
  <si>
    <t>balance as at the end of the reporting year</t>
  </si>
  <si>
    <t>Revenue from goods, products, work, services (exclusive of VAT)</t>
  </si>
  <si>
    <t>Cost of goods, products, work, services sold</t>
  </si>
  <si>
    <t>Other income</t>
  </si>
  <si>
    <t>Other expenses</t>
  </si>
  <si>
    <t>1.1  purchase of goods, work and services</t>
  </si>
  <si>
    <t>1.2 sale of goods, work and services</t>
  </si>
  <si>
    <t>Accounts receivable</t>
  </si>
  <si>
    <t>Accounts payable</t>
  </si>
  <si>
    <t>1.3 acquisition of fixed assets and other assets</t>
  </si>
  <si>
    <t>1.4 sale of fixed assets and other assets</t>
  </si>
  <si>
    <t>1.5 taken on lease</t>
  </si>
  <si>
    <t>1.6 leased out</t>
  </si>
  <si>
    <t>1.7 issuance and receipt of collateral for liabilities</t>
  </si>
  <si>
    <t>1.8  other operations</t>
  </si>
  <si>
    <t>1. Parent company: Joint Stock Company "Russian Railways" (including branches and subdivisions)</t>
  </si>
  <si>
    <t>3. Dominant dependent  (member) entities</t>
  </si>
  <si>
    <t xml:space="preserve">5. Key management personnel </t>
  </si>
  <si>
    <t>6. Other related parties:</t>
  </si>
  <si>
    <t>6.1. JSC TransCreditBank</t>
  </si>
  <si>
    <t>financial operations including loans granting</t>
  </si>
  <si>
    <t>6.2. Non-State Pension Fund Blagosostoyanie</t>
  </si>
  <si>
    <t>6.3. JSCo "RZDstroy"</t>
  </si>
  <si>
    <t>purchase of goods, work and services</t>
  </si>
  <si>
    <t>sale of goods, work and services</t>
  </si>
  <si>
    <t>other operations</t>
  </si>
  <si>
    <t>6.4. JSC Company TransTeleCom</t>
  </si>
  <si>
    <t>6.5. other related parties</t>
  </si>
  <si>
    <t>TOTAL for related parties:</t>
  </si>
  <si>
    <t>Cash flow</t>
  </si>
  <si>
    <t>Transferred</t>
  </si>
  <si>
    <t>Out of date accounts payable written off</t>
  </si>
  <si>
    <t>Collateral for liabilities and payments received</t>
  </si>
  <si>
    <t>Collateral for liabilities and payments provided</t>
  </si>
  <si>
    <t>1.7 provision and receipt of collateral for liabilities</t>
  </si>
  <si>
    <t>provision and receipt of collateral for liabilities</t>
  </si>
  <si>
    <t>Out of date accounts receivable written off</t>
  </si>
  <si>
    <t>Income</t>
  </si>
  <si>
    <t>Item</t>
  </si>
  <si>
    <t>Profit value share, %</t>
  </si>
  <si>
    <t>Changes</t>
  </si>
  <si>
    <t>thous. rub.</t>
  </si>
  <si>
    <t>%</t>
  </si>
  <si>
    <t>Interest receivable</t>
  </si>
  <si>
    <t>Income from contributions to other companies' equity</t>
  </si>
  <si>
    <t>Sale of fixed assets and other assets</t>
  </si>
  <si>
    <t>Income from foreign-currency sale</t>
  </si>
  <si>
    <t>Exchange difference</t>
  </si>
  <si>
    <t>Income from securities sale</t>
  </si>
  <si>
    <t>Out of date accounts payable</t>
  </si>
  <si>
    <t>Fines, penalties and forfeit accepted or subject to recovery under court decisions received</t>
  </si>
  <si>
    <t>Profit of previous years</t>
  </si>
  <si>
    <t>Indemnity for losses</t>
  </si>
  <si>
    <t>Interest paid on funds provided for use</t>
  </si>
  <si>
    <t>Expenses on foreign currency sale</t>
  </si>
  <si>
    <t>Losses of previous years</t>
  </si>
  <si>
    <t>Allowance written off</t>
  </si>
  <si>
    <t>Expenses on payment of services provided by credit institutions</t>
  </si>
  <si>
    <t>Expenses on securities sale</t>
  </si>
  <si>
    <t>Absolute values (thous. rub.)</t>
  </si>
  <si>
    <t>2011 as against 2010</t>
  </si>
  <si>
    <t>Estimated liabilities creation</t>
  </si>
  <si>
    <t>share,%</t>
  </si>
  <si>
    <t>2.7 Prostor Invest Group</t>
  </si>
  <si>
    <t>share, %</t>
  </si>
  <si>
    <t>total 96</t>
  </si>
  <si>
    <t>State Assistance</t>
  </si>
  <si>
    <t>Total budgetary funds received</t>
  </si>
  <si>
    <t>Settlements with staff in respect of payment for labour, and other operations with reporting persons</t>
  </si>
  <si>
    <t>Long-term accounts receivable</t>
  </si>
  <si>
    <t>Total long-term accounts receivable</t>
  </si>
  <si>
    <t>inventory  turnover as regards inventory groups (types)</t>
  </si>
  <si>
    <t xml:space="preserve">Equipment and maintenance accessories with a useful life not more than 12 months </t>
  </si>
  <si>
    <t>Special purpose tools and special clothes in stock</t>
  </si>
  <si>
    <t>Special purpose tools and special clothes in operation</t>
  </si>
  <si>
    <t>recorded as fixed assets or cost increased</t>
  </si>
  <si>
    <t>Intangible Assets and  Expenses on Scientific Research and Development and Technological Work (R&amp;D)
Intangible Assets Availability and Flow</t>
  </si>
  <si>
    <t>Historical Cost of Intangible Assets Acquired by an Entity Utself</t>
  </si>
  <si>
    <t>R&amp;D Results Availability and Flow</t>
  </si>
  <si>
    <t>recorded as intangible assets or R&amp;D</t>
  </si>
  <si>
    <t>Expenses on incomplete research and development</t>
  </si>
  <si>
    <t>Incomplete Unrecorded R&amp;D and Pending Operations Related to Intangible Assets Acquisition</t>
  </si>
  <si>
    <t>Pending operations related to intangible assets acquisition, total</t>
  </si>
  <si>
    <t>accumulated amortization</t>
  </si>
  <si>
    <t>accumulated amortization and impairment loss</t>
  </si>
  <si>
    <t>accrued amortization</t>
  </si>
  <si>
    <t>accumulated
amortization</t>
  </si>
  <si>
    <t>including: rights to intellectual property or individualization means</t>
  </si>
  <si>
    <t>including: inventions, industrial designs, useful models</t>
  </si>
  <si>
    <t>trademarks and service marks, names of places of commodities origin</t>
  </si>
  <si>
    <t>Book (Written off) Value of Intangible Assets</t>
  </si>
  <si>
    <t>Intangible Assets Redeemed in Full</t>
  </si>
  <si>
    <r>
      <rPr>
        <sz val="8"/>
        <rFont val="Arial"/>
        <family val="2"/>
        <charset val="204"/>
      </rPr>
      <t>rights to intellectual property or individualization means</t>
    </r>
    <r>
      <rPr>
        <i/>
        <sz val="8"/>
        <rFont val="Arial"/>
        <family val="2"/>
        <charset val="204"/>
      </rPr>
      <t xml:space="preserve">     </t>
    </r>
  </si>
  <si>
    <t>disposed</t>
  </si>
  <si>
    <t>Thermocontainer R&amp;D, agreement No. 131/06 of October 26, 2006, stages 5-8</t>
  </si>
  <si>
    <t>accrued amortization*</t>
  </si>
  <si>
    <t>*historical cost and accumulated amortization on leasing property repurchased at the amount of 2,676,415 rubles is indicated in lines 52004, 52104 columns 6, 9 as well</t>
  </si>
  <si>
    <t>Book (Written off) Value of Fixed Assets</t>
  </si>
  <si>
    <t>Land plots</t>
  </si>
  <si>
    <t>including:
Fixed assets</t>
  </si>
  <si>
    <t>Decrease in cost of  fixed assets items as a result of partial liquidation, total:</t>
  </si>
  <si>
    <t>Land plots and environmental facilities</t>
  </si>
  <si>
    <t>Capital Investments in Progress</t>
  </si>
  <si>
    <t>written off</t>
  </si>
  <si>
    <t>Construction in progress and pending operations related to fixed assets acquisition, modernization, etc., total</t>
  </si>
  <si>
    <t>including:
Land plots acquisition</t>
  </si>
  <si>
    <t xml:space="preserve">Environmental facilities acquisition </t>
  </si>
  <si>
    <t>Fixed assets items acquisition</t>
  </si>
  <si>
    <t>Intangible assets acquisition</t>
  </si>
  <si>
    <t>Capital investments in leased fixed assets</t>
  </si>
  <si>
    <t>amount of provision for depreciation</t>
  </si>
  <si>
    <t>Assets at the cost of 10 (20.40) thousand rubles with a useful life exceeding 12 months</t>
  </si>
  <si>
    <t>Cost of production in process</t>
  </si>
  <si>
    <t>reserve</t>
  </si>
  <si>
    <t>capital investment</t>
  </si>
  <si>
    <t>allowance for doubtful debts related to settlements with purchasers and clients</t>
  </si>
  <si>
    <t xml:space="preserve">allowance for doubtful debts related to claim settlements </t>
  </si>
  <si>
    <t>Allowance for doubtful debts related to taxes and levies</t>
  </si>
  <si>
    <t xml:space="preserve">  including those indicated in line 155
   indebtedness under capital investment advances</t>
  </si>
  <si>
    <t>allowance for doubtful debts
                                                                                                                                                                                                                                                                advances made</t>
  </si>
  <si>
    <t xml:space="preserve">  including those indicated in line 156
    allowance for doubtful debts,
   capital investment advances</t>
  </si>
  <si>
    <t xml:space="preserve">    allowance for doubtful debts,
   other advances made</t>
  </si>
  <si>
    <t>allowance for doubtful debts related to transportation settlements</t>
  </si>
  <si>
    <t>allowance for doubtful debts related to settlements with other debtors</t>
  </si>
  <si>
    <t>allowance for doubtful debts related to settlements in respect of transportation</t>
  </si>
  <si>
    <t>allowance for doubtful debts related to settlements with other debitors</t>
  </si>
  <si>
    <t>Allowance for doubtful debts</t>
  </si>
  <si>
    <t>Total short-term accounts receivable</t>
  </si>
  <si>
    <t>Income payment to shareholders</t>
  </si>
  <si>
    <t>Balance change (gain [+], loss [-]):
  production in process of</t>
  </si>
  <si>
    <t>Capital reserve created in accordance with the law, included in capital</t>
  </si>
  <si>
    <t>Equity reserve created in accordance with constituent documents, included in capital</t>
  </si>
  <si>
    <t>Estimated liability on employees' leaves</t>
  </si>
  <si>
    <t>Granted, total</t>
  </si>
  <si>
    <t>including:
for current expenses</t>
  </si>
  <si>
    <t>2.9 Kedentransservise (starting from the 1st quarter of 2011)</t>
  </si>
  <si>
    <t>4. Joint venture members (PBU (Russian Accounting Standards) 20/03)</t>
  </si>
  <si>
    <t>Appendix 11</t>
  </si>
  <si>
    <t>2.9 Kedentransservise  (starting from the 1st quarter of 2011)</t>
  </si>
  <si>
    <t>4. Joint venture members (PBU 20/03)</t>
  </si>
  <si>
    <t>2. Subsidiaries:</t>
  </si>
  <si>
    <t>TOTAL for related parties</t>
  </si>
  <si>
    <t>Difference between valuations of  purchasing rate of foreign currency and  official rate of the CB RF (Central Bank of the Russian Federation) as at the date of purchase thereof</t>
  </si>
  <si>
    <t>Income from fixed assets and other assets disposal due to their being inoperable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</si>
</sst>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;[Red]###\ ###\ ###\ ###;&quot;-&quot;"/>
    <numFmt numFmtId="165" formatCode="\(###\ ###\ ###\ ###\);[Red]\(###\ ###\ ###\ ###\);&quot;-&quot;"/>
    <numFmt numFmtId="166" formatCode="###\ ###\ ###\ ###;\(###\ ###\ ###\ ###\);&quot;-&quot;"/>
    <numFmt numFmtId="167" formatCode="#,##0.0"/>
    <numFmt numFmtId="168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34">
    <xf numFmtId="0" fontId="0" fillId="0" borderId="0" xfId="0"/>
    <xf numFmtId="0" fontId="2" fillId="2" borderId="0" xfId="1" applyNumberFormat="1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left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Protection="1">
      <protection locked="0"/>
    </xf>
    <xf numFmtId="0" fontId="8" fillId="2" borderId="0" xfId="2" applyFill="1" applyAlignment="1">
      <alignment horizontal="left"/>
    </xf>
    <xf numFmtId="0" fontId="8" fillId="2" borderId="0" xfId="2" applyFill="1"/>
    <xf numFmtId="0" fontId="10" fillId="2" borderId="0" xfId="2" applyFont="1" applyFill="1" applyAlignment="1">
      <alignment horizontal="left"/>
    </xf>
    <xf numFmtId="0" fontId="10" fillId="2" borderId="11" xfId="2" applyNumberFormat="1" applyFont="1" applyFill="1" applyBorder="1" applyAlignment="1">
      <alignment horizontal="right" vertical="center" wrapText="1"/>
    </xf>
    <xf numFmtId="0" fontId="10" fillId="2" borderId="11" xfId="2" applyNumberFormat="1" applyFont="1" applyFill="1" applyBorder="1" applyAlignment="1">
      <alignment horizontal="center" vertical="center" wrapText="1"/>
    </xf>
    <xf numFmtId="0" fontId="10" fillId="2" borderId="24" xfId="2" applyNumberFormat="1" applyFont="1" applyFill="1" applyBorder="1" applyAlignment="1">
      <alignment horizontal="center" vertical="center" wrapText="1"/>
    </xf>
    <xf numFmtId="0" fontId="10" fillId="2" borderId="72" xfId="2" applyNumberFormat="1" applyFont="1" applyFill="1" applyBorder="1" applyAlignment="1">
      <alignment horizontal="center" vertical="center" wrapText="1"/>
    </xf>
    <xf numFmtId="0" fontId="10" fillId="2" borderId="14" xfId="2" applyNumberFormat="1" applyFont="1" applyFill="1" applyBorder="1" applyAlignment="1">
      <alignment horizontal="right" vertical="center" wrapText="1"/>
    </xf>
    <xf numFmtId="0" fontId="10" fillId="2" borderId="14" xfId="2" applyNumberFormat="1" applyFont="1" applyFill="1" applyBorder="1" applyAlignment="1">
      <alignment horizontal="center" vertical="center" wrapText="1"/>
    </xf>
    <xf numFmtId="0" fontId="10" fillId="2" borderId="67" xfId="2" applyNumberFormat="1" applyFont="1" applyFill="1" applyBorder="1" applyAlignment="1">
      <alignment horizontal="center" vertical="center" wrapText="1"/>
    </xf>
    <xf numFmtId="0" fontId="10" fillId="2" borderId="73" xfId="2" applyNumberFormat="1" applyFont="1" applyFill="1" applyBorder="1" applyAlignment="1">
      <alignment horizontal="center" vertical="center" wrapText="1"/>
    </xf>
    <xf numFmtId="0" fontId="8" fillId="2" borderId="0" xfId="2" applyFill="1" applyBorder="1" applyAlignment="1">
      <alignment horizontal="left"/>
    </xf>
    <xf numFmtId="0" fontId="8" fillId="2" borderId="0" xfId="2" applyFill="1" applyBorder="1"/>
    <xf numFmtId="0" fontId="10" fillId="2" borderId="0" xfId="2" applyFont="1" applyFill="1" applyBorder="1" applyAlignment="1">
      <alignment horizontal="left"/>
    </xf>
    <xf numFmtId="0" fontId="3" fillId="2" borderId="0" xfId="2" applyFont="1" applyFill="1" applyAlignment="1">
      <alignment horizontal="left" vertical="top"/>
    </xf>
    <xf numFmtId="0" fontId="10" fillId="2" borderId="0" xfId="2" applyFont="1" applyFill="1" applyAlignment="1">
      <alignment horizontal="left" vertical="top"/>
    </xf>
    <xf numFmtId="0" fontId="8" fillId="2" borderId="54" xfId="2" applyNumberFormat="1" applyFont="1" applyFill="1" applyBorder="1" applyAlignment="1">
      <alignment vertical="top" wrapText="1"/>
    </xf>
    <xf numFmtId="0" fontId="11" fillId="2" borderId="53" xfId="2" applyNumberFormat="1" applyFont="1" applyFill="1" applyBorder="1" applyAlignment="1">
      <alignment wrapText="1"/>
    </xf>
    <xf numFmtId="1" fontId="8" fillId="2" borderId="43" xfId="2" applyNumberFormat="1" applyFont="1" applyFill="1" applyBorder="1" applyAlignment="1">
      <alignment horizontal="center" vertical="top" wrapText="1"/>
    </xf>
    <xf numFmtId="1" fontId="8" fillId="2" borderId="71" xfId="2" applyNumberFormat="1" applyFont="1" applyFill="1" applyBorder="1" applyAlignment="1">
      <alignment horizontal="center" vertical="top" wrapText="1"/>
    </xf>
    <xf numFmtId="0" fontId="8" fillId="2" borderId="8" xfId="2" applyNumberFormat="1" applyFont="1" applyFill="1" applyBorder="1" applyAlignment="1">
      <alignment horizontal="right" vertical="center" wrapText="1"/>
    </xf>
    <xf numFmtId="0" fontId="8" fillId="2" borderId="9" xfId="2" applyNumberFormat="1" applyFont="1" applyFill="1" applyBorder="1" applyAlignment="1">
      <alignment horizontal="right" vertical="center" wrapText="1"/>
    </xf>
    <xf numFmtId="0" fontId="8" fillId="2" borderId="8" xfId="2" applyNumberFormat="1" applyFont="1" applyFill="1" applyBorder="1" applyAlignment="1">
      <alignment horizontal="center" vertical="center" wrapText="1"/>
    </xf>
    <xf numFmtId="0" fontId="8" fillId="2" borderId="9" xfId="2" applyNumberFormat="1" applyFont="1" applyFill="1" applyBorder="1" applyAlignment="1">
      <alignment horizontal="center" vertical="center" wrapText="1"/>
    </xf>
    <xf numFmtId="0" fontId="8" fillId="2" borderId="63" xfId="2" applyNumberFormat="1" applyFont="1" applyFill="1" applyBorder="1" applyAlignment="1">
      <alignment horizontal="center" vertical="center" wrapText="1"/>
    </xf>
    <xf numFmtId="1" fontId="11" fillId="2" borderId="24" xfId="2" applyNumberFormat="1" applyFont="1" applyFill="1" applyBorder="1" applyAlignment="1">
      <alignment horizontal="center" wrapText="1"/>
    </xf>
    <xf numFmtId="0" fontId="8" fillId="2" borderId="11" xfId="2" applyNumberFormat="1" applyFont="1" applyFill="1" applyBorder="1" applyAlignment="1">
      <alignment horizontal="right" vertical="center" wrapText="1"/>
    </xf>
    <xf numFmtId="0" fontId="8" fillId="2" borderId="24" xfId="2" applyNumberFormat="1" applyFont="1" applyFill="1" applyBorder="1" applyAlignment="1">
      <alignment horizontal="right" vertical="center" wrapText="1"/>
    </xf>
    <xf numFmtId="0" fontId="8" fillId="2" borderId="11" xfId="2" applyNumberFormat="1" applyFont="1" applyFill="1" applyBorder="1" applyAlignment="1">
      <alignment horizontal="center" vertical="center" wrapText="1"/>
    </xf>
    <xf numFmtId="0" fontId="8" fillId="2" borderId="72" xfId="2" applyNumberFormat="1" applyFont="1" applyFill="1" applyBorder="1" applyAlignment="1">
      <alignment horizontal="center" vertical="center" wrapText="1"/>
    </xf>
    <xf numFmtId="1" fontId="8" fillId="2" borderId="24" xfId="2" applyNumberFormat="1" applyFont="1" applyFill="1" applyBorder="1" applyAlignment="1">
      <alignment horizontal="center" wrapText="1"/>
    </xf>
    <xf numFmtId="1" fontId="8" fillId="2" borderId="67" xfId="2" applyNumberFormat="1" applyFont="1" applyFill="1" applyBorder="1" applyAlignment="1">
      <alignment horizontal="center" wrapText="1"/>
    </xf>
    <xf numFmtId="0" fontId="8" fillId="2" borderId="14" xfId="2" applyNumberFormat="1" applyFont="1" applyFill="1" applyBorder="1" applyAlignment="1">
      <alignment horizontal="right" vertical="center" wrapText="1"/>
    </xf>
    <xf numFmtId="0" fontId="8" fillId="2" borderId="14" xfId="2" applyNumberFormat="1" applyFont="1" applyFill="1" applyBorder="1" applyAlignment="1">
      <alignment horizontal="center" vertical="center" wrapText="1"/>
    </xf>
    <xf numFmtId="0" fontId="8" fillId="2" borderId="73" xfId="2" applyNumberFormat="1" applyFont="1" applyFill="1" applyBorder="1" applyAlignment="1">
      <alignment horizontal="center" vertical="center" wrapText="1"/>
    </xf>
    <xf numFmtId="0" fontId="8" fillId="2" borderId="54" xfId="2" applyNumberFormat="1" applyFont="1" applyFill="1" applyBorder="1" applyAlignment="1">
      <alignment horizontal="left" vertical="top" wrapText="1"/>
    </xf>
    <xf numFmtId="0" fontId="8" fillId="2" borderId="53" xfId="2" applyNumberFormat="1" applyFont="1" applyFill="1" applyBorder="1" applyAlignment="1">
      <alignment horizontal="left" vertical="top" wrapText="1"/>
    </xf>
    <xf numFmtId="1" fontId="8" fillId="2" borderId="43" xfId="2" applyNumberFormat="1" applyFont="1" applyFill="1" applyBorder="1" applyAlignment="1">
      <alignment horizontal="center" vertical="center" wrapText="1"/>
    </xf>
    <xf numFmtId="1" fontId="8" fillId="2" borderId="46" xfId="2" applyNumberFormat="1" applyFont="1" applyFill="1" applyBorder="1" applyAlignment="1">
      <alignment horizontal="center" vertical="center" wrapText="1"/>
    </xf>
    <xf numFmtId="0" fontId="8" fillId="2" borderId="58" xfId="2" applyNumberFormat="1" applyFont="1" applyFill="1" applyBorder="1" applyAlignment="1">
      <alignment vertical="center" wrapText="1"/>
    </xf>
    <xf numFmtId="0" fontId="8" fillId="2" borderId="52" xfId="2" applyNumberFormat="1" applyFont="1" applyFill="1" applyBorder="1" applyAlignment="1">
      <alignment vertical="center" wrapText="1"/>
    </xf>
    <xf numFmtId="1" fontId="11" fillId="2" borderId="9" xfId="2" applyNumberFormat="1" applyFont="1" applyFill="1" applyBorder="1" applyAlignment="1">
      <alignment horizontal="center" vertical="center" wrapText="1"/>
    </xf>
    <xf numFmtId="1" fontId="8" fillId="2" borderId="24" xfId="2" applyNumberFormat="1" applyFont="1" applyFill="1" applyBorder="1" applyAlignment="1">
      <alignment horizontal="center" vertical="center" wrapText="1"/>
    </xf>
    <xf numFmtId="1" fontId="8" fillId="2" borderId="67" xfId="2" applyNumberFormat="1" applyFont="1" applyFill="1" applyBorder="1" applyAlignment="1">
      <alignment horizontal="center" vertical="center" wrapText="1"/>
    </xf>
    <xf numFmtId="0" fontId="8" fillId="2" borderId="11" xfId="2" applyNumberFormat="1" applyFont="1" applyFill="1" applyBorder="1" applyAlignment="1">
      <alignment horizontal="center" wrapText="1"/>
    </xf>
    <xf numFmtId="0" fontId="8" fillId="2" borderId="14" xfId="2" applyNumberFormat="1" applyFont="1" applyFill="1" applyBorder="1" applyAlignment="1">
      <alignment horizontal="center" wrapText="1"/>
    </xf>
    <xf numFmtId="0" fontId="8" fillId="2" borderId="59" xfId="2" applyNumberFormat="1" applyFont="1" applyFill="1" applyBorder="1" applyAlignment="1">
      <alignment horizontal="center" vertical="center" wrapText="1"/>
    </xf>
    <xf numFmtId="0" fontId="8" fillId="2" borderId="4" xfId="2" applyFill="1" applyBorder="1" applyAlignment="1">
      <alignment horizontal="center" vertical="center"/>
    </xf>
    <xf numFmtId="1" fontId="11" fillId="2" borderId="5" xfId="2" applyNumberFormat="1" applyFont="1" applyFill="1" applyBorder="1" applyAlignment="1">
      <alignment horizontal="center" vertical="center" wrapText="1"/>
    </xf>
    <xf numFmtId="0" fontId="8" fillId="2" borderId="70" xfId="2" applyFill="1" applyBorder="1" applyAlignment="1">
      <alignment horizontal="center" vertical="center"/>
    </xf>
    <xf numFmtId="3" fontId="10" fillId="2" borderId="0" xfId="2" applyNumberFormat="1" applyFont="1" applyFill="1" applyAlignment="1">
      <alignment horizontal="left"/>
    </xf>
    <xf numFmtId="0" fontId="8" fillId="0" borderId="11" xfId="2" applyNumberFormat="1" applyFont="1" applyFill="1" applyBorder="1" applyAlignment="1">
      <alignment horizontal="center" vertical="center" wrapText="1"/>
    </xf>
    <xf numFmtId="0" fontId="8" fillId="0" borderId="24" xfId="2" applyNumberFormat="1" applyFont="1" applyFill="1" applyBorder="1" applyAlignment="1">
      <alignment horizontal="center" vertical="center" wrapText="1"/>
    </xf>
    <xf numFmtId="0" fontId="8" fillId="0" borderId="72" xfId="2" applyNumberFormat="1" applyFont="1" applyFill="1" applyBorder="1" applyAlignment="1">
      <alignment horizontal="center" vertical="center" wrapText="1"/>
    </xf>
    <xf numFmtId="1" fontId="8" fillId="0" borderId="40" xfId="2" applyNumberFormat="1" applyFont="1" applyFill="1" applyBorder="1" applyAlignment="1">
      <alignment horizontal="center" vertical="center" wrapText="1"/>
    </xf>
    <xf numFmtId="1" fontId="8" fillId="0" borderId="27" xfId="2" applyNumberFormat="1" applyFont="1" applyFill="1" applyBorder="1" applyAlignment="1">
      <alignment horizontal="center" vertical="center" wrapText="1"/>
    </xf>
    <xf numFmtId="0" fontId="8" fillId="0" borderId="14" xfId="2" applyNumberFormat="1" applyFont="1" applyFill="1" applyBorder="1" applyAlignment="1">
      <alignment horizontal="center" vertical="center" wrapText="1"/>
    </xf>
    <xf numFmtId="0" fontId="8" fillId="0" borderId="67" xfId="2" applyNumberFormat="1" applyFont="1" applyFill="1" applyBorder="1" applyAlignment="1">
      <alignment horizontal="center" vertical="center" wrapText="1"/>
    </xf>
    <xf numFmtId="0" fontId="8" fillId="0" borderId="73" xfId="2" applyNumberFormat="1" applyFont="1" applyFill="1" applyBorder="1" applyAlignment="1">
      <alignment horizontal="center" vertical="center" wrapText="1"/>
    </xf>
    <xf numFmtId="0" fontId="8" fillId="2" borderId="0" xfId="2" applyFill="1" applyAlignment="1">
      <alignment horizontal="center" vertical="center"/>
    </xf>
    <xf numFmtId="1" fontId="10" fillId="2" borderId="52" xfId="2" applyNumberFormat="1" applyFont="1" applyFill="1" applyBorder="1" applyAlignment="1">
      <alignment horizontal="center" vertical="center" wrapText="1"/>
    </xf>
    <xf numFmtId="1" fontId="10" fillId="2" borderId="74" xfId="2" applyNumberFormat="1" applyFont="1" applyFill="1" applyBorder="1" applyAlignment="1">
      <alignment horizontal="center" vertical="center" wrapText="1"/>
    </xf>
    <xf numFmtId="1" fontId="10" fillId="2" borderId="6" xfId="2" applyNumberFormat="1" applyFont="1" applyFill="1" applyBorder="1" applyAlignment="1">
      <alignment horizontal="center" vertical="center" wrapText="1"/>
    </xf>
    <xf numFmtId="1" fontId="10" fillId="2" borderId="7" xfId="2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>
      <alignment horizontal="center" wrapText="1"/>
    </xf>
    <xf numFmtId="0" fontId="8" fillId="2" borderId="33" xfId="2" applyNumberFormat="1" applyFont="1" applyFill="1" applyBorder="1" applyAlignment="1">
      <alignment horizontal="center" wrapText="1"/>
    </xf>
    <xf numFmtId="3" fontId="8" fillId="2" borderId="66" xfId="2" applyNumberFormat="1" applyFont="1" applyFill="1" applyBorder="1" applyAlignment="1">
      <alignment horizontal="center" wrapText="1"/>
    </xf>
    <xf numFmtId="3" fontId="8" fillId="2" borderId="72" xfId="2" applyNumberFormat="1" applyFont="1" applyFill="1" applyBorder="1" applyAlignment="1">
      <alignment horizontal="center" wrapText="1"/>
    </xf>
    <xf numFmtId="3" fontId="8" fillId="2" borderId="73" xfId="2" applyNumberFormat="1" applyFont="1" applyFill="1" applyBorder="1" applyAlignment="1">
      <alignment horizontal="center" wrapText="1"/>
    </xf>
    <xf numFmtId="164" fontId="6" fillId="2" borderId="33" xfId="1" applyNumberFormat="1" applyFont="1" applyFill="1" applyBorder="1" applyAlignment="1" applyProtection="1">
      <alignment horizontal="center" vertical="center"/>
      <protection locked="0"/>
    </xf>
    <xf numFmtId="164" fontId="6" fillId="2" borderId="19" xfId="1" applyNumberFormat="1" applyFont="1" applyFill="1" applyBorder="1" applyAlignment="1" applyProtection="1">
      <alignment horizontal="center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34" xfId="1" applyNumberFormat="1" applyFont="1" applyFill="1" applyBorder="1" applyAlignment="1" applyProtection="1">
      <alignment horizontal="center" vertical="center"/>
      <protection locked="0"/>
    </xf>
    <xf numFmtId="164" fontId="6" fillId="2" borderId="8" xfId="1" applyNumberFormat="1" applyFont="1" applyFill="1" applyBorder="1" applyAlignment="1" applyProtection="1">
      <alignment horizontal="center" vertical="center"/>
      <protection locked="0"/>
    </xf>
    <xf numFmtId="164" fontId="6" fillId="2" borderId="36" xfId="1" applyNumberFormat="1" applyFont="1" applyFill="1" applyBorder="1" applyAlignment="1" applyProtection="1">
      <alignment horizontal="center" vertical="center"/>
      <protection locked="0"/>
    </xf>
    <xf numFmtId="164" fontId="6" fillId="2" borderId="5" xfId="1" applyNumberFormat="1" applyFont="1" applyFill="1" applyBorder="1" applyAlignment="1" applyProtection="1">
      <alignment horizontal="center" vertical="center"/>
      <protection locked="0"/>
    </xf>
    <xf numFmtId="164" fontId="6" fillId="2" borderId="21" xfId="1" applyNumberFormat="1" applyFont="1" applyFill="1" applyBorder="1" applyAlignment="1" applyProtection="1">
      <alignment horizontal="center" vertical="center"/>
      <protection locked="0"/>
    </xf>
    <xf numFmtId="164" fontId="6" fillId="2" borderId="12" xfId="1" applyNumberFormat="1" applyFont="1" applyFill="1" applyBorder="1" applyAlignment="1" applyProtection="1">
      <alignment horizontal="center" vertical="center"/>
      <protection locked="0"/>
    </xf>
    <xf numFmtId="164" fontId="6" fillId="2" borderId="56" xfId="1" applyNumberFormat="1" applyFont="1" applyFill="1" applyBorder="1" applyAlignment="1" applyProtection="1">
      <alignment horizontal="center" vertical="center"/>
      <protection locked="0"/>
    </xf>
    <xf numFmtId="0" fontId="6" fillId="2" borderId="20" xfId="1" applyNumberFormat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center" vertical="center"/>
    </xf>
    <xf numFmtId="0" fontId="6" fillId="2" borderId="26" xfId="1" applyNumberFormat="1" applyFont="1" applyFill="1" applyBorder="1" applyAlignment="1">
      <alignment horizontal="center" vertical="center"/>
    </xf>
    <xf numFmtId="0" fontId="6" fillId="2" borderId="40" xfId="1" applyNumberFormat="1" applyFont="1" applyFill="1" applyBorder="1" applyAlignment="1">
      <alignment horizontal="center" vertical="center"/>
    </xf>
    <xf numFmtId="0" fontId="6" fillId="2" borderId="55" xfId="1" applyNumberFormat="1" applyFont="1" applyFill="1" applyBorder="1" applyAlignment="1">
      <alignment horizontal="center" vertical="center"/>
    </xf>
    <xf numFmtId="0" fontId="6" fillId="2" borderId="64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>
      <alignment horizontal="center" vertical="center"/>
    </xf>
    <xf numFmtId="0" fontId="6" fillId="2" borderId="24" xfId="1" applyNumberFormat="1" applyFont="1" applyFill="1" applyBorder="1" applyAlignment="1">
      <alignment horizontal="center" vertical="center"/>
    </xf>
    <xf numFmtId="0" fontId="6" fillId="2" borderId="65" xfId="1" applyNumberFormat="1" applyFont="1" applyFill="1" applyBorder="1" applyAlignment="1">
      <alignment horizontal="center" vertical="center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166" fontId="6" fillId="2" borderId="19" xfId="1" applyNumberFormat="1" applyFont="1" applyFill="1" applyBorder="1" applyAlignment="1" applyProtection="1">
      <alignment horizontal="center" vertical="center"/>
      <protection locked="0"/>
    </xf>
    <xf numFmtId="166" fontId="6" fillId="2" borderId="5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28" xfId="1" applyNumberFormat="1" applyFont="1" applyFill="1" applyBorder="1" applyAlignment="1" applyProtection="1">
      <alignment horizontal="center" vertical="center"/>
      <protection locked="0"/>
    </xf>
    <xf numFmtId="0" fontId="6" fillId="2" borderId="39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1" fontId="8" fillId="2" borderId="11" xfId="2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3" fontId="8" fillId="2" borderId="5" xfId="2" applyNumberFormat="1" applyFont="1" applyFill="1" applyBorder="1" applyAlignment="1">
      <alignment horizontal="center" vertical="center" wrapText="1"/>
    </xf>
    <xf numFmtId="0" fontId="10" fillId="2" borderId="24" xfId="2" applyNumberFormat="1" applyFont="1" applyFill="1" applyBorder="1" applyAlignment="1">
      <alignment horizontal="left" vertical="center" wrapText="1"/>
    </xf>
    <xf numFmtId="0" fontId="10" fillId="2" borderId="67" xfId="2" applyNumberFormat="1" applyFont="1" applyFill="1" applyBorder="1" applyAlignment="1">
      <alignment horizontal="left" vertical="center" wrapText="1"/>
    </xf>
    <xf numFmtId="3" fontId="8" fillId="2" borderId="69" xfId="2" applyNumberFormat="1" applyFont="1" applyFill="1" applyBorder="1" applyAlignment="1">
      <alignment horizontal="center"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3" fontId="8" fillId="2" borderId="0" xfId="2" applyNumberFormat="1" applyFill="1" applyAlignment="1">
      <alignment horizontal="left"/>
    </xf>
    <xf numFmtId="3" fontId="8" fillId="2" borderId="15" xfId="2" applyNumberFormat="1" applyFont="1" applyFill="1" applyBorder="1" applyAlignment="1">
      <alignment horizontal="center" vertical="center" wrapText="1"/>
    </xf>
    <xf numFmtId="0" fontId="8" fillId="2" borderId="43" xfId="2" applyNumberFormat="1" applyFont="1" applyFill="1" applyBorder="1" applyAlignment="1">
      <alignment horizontal="center" vertical="center" wrapText="1"/>
    </xf>
    <xf numFmtId="0" fontId="8" fillId="2" borderId="29" xfId="2" applyNumberFormat="1" applyFont="1" applyFill="1" applyBorder="1" applyAlignment="1">
      <alignment horizontal="center" vertical="center" wrapText="1"/>
    </xf>
    <xf numFmtId="0" fontId="8" fillId="2" borderId="30" xfId="2" applyNumberFormat="1" applyFont="1" applyFill="1" applyBorder="1" applyAlignment="1">
      <alignment horizontal="center" vertical="center" wrapText="1"/>
    </xf>
    <xf numFmtId="0" fontId="8" fillId="2" borderId="47" xfId="2" applyNumberFormat="1" applyFont="1" applyFill="1" applyBorder="1" applyAlignment="1">
      <alignment horizontal="center" vertical="center" wrapText="1"/>
    </xf>
    <xf numFmtId="0" fontId="8" fillId="2" borderId="15" xfId="2" applyNumberFormat="1" applyFont="1" applyFill="1" applyBorder="1" applyAlignment="1">
      <alignment horizontal="center" wrapText="1"/>
    </xf>
    <xf numFmtId="0" fontId="8" fillId="2" borderId="13" xfId="2" applyNumberFormat="1" applyFont="1" applyFill="1" applyBorder="1" applyAlignment="1">
      <alignment horizontal="center" wrapText="1"/>
    </xf>
    <xf numFmtId="0" fontId="8" fillId="2" borderId="12" xfId="2" applyNumberFormat="1" applyFont="1" applyFill="1" applyBorder="1" applyAlignment="1">
      <alignment horizontal="center" wrapText="1"/>
    </xf>
    <xf numFmtId="0" fontId="8" fillId="2" borderId="56" xfId="2" applyNumberFormat="1" applyFont="1" applyFill="1" applyBorder="1" applyAlignment="1">
      <alignment horizontal="center" wrapText="1"/>
    </xf>
    <xf numFmtId="3" fontId="8" fillId="2" borderId="21" xfId="2" applyNumberFormat="1" applyFont="1" applyFill="1" applyBorder="1" applyAlignment="1">
      <alignment horizontal="center" vertical="center" wrapText="1"/>
    </xf>
    <xf numFmtId="0" fontId="12" fillId="2" borderId="43" xfId="2" applyNumberFormat="1" applyFont="1" applyFill="1" applyBorder="1" applyAlignment="1">
      <alignment vertical="center" wrapText="1"/>
    </xf>
    <xf numFmtId="3" fontId="8" fillId="2" borderId="31" xfId="2" applyNumberFormat="1" applyFont="1" applyFill="1" applyBorder="1" applyAlignment="1">
      <alignment horizontal="center" vertical="center" wrapText="1"/>
    </xf>
    <xf numFmtId="3" fontId="8" fillId="2" borderId="47" xfId="2" applyNumberFormat="1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wrapText="1"/>
    </xf>
    <xf numFmtId="0" fontId="13" fillId="0" borderId="59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3" fillId="0" borderId="37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4" fillId="0" borderId="45" xfId="0" applyFont="1" applyFill="1" applyBorder="1" applyAlignment="1">
      <alignment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3" fillId="0" borderId="57" xfId="0" applyFont="1" applyBorder="1" applyAlignment="1">
      <alignment wrapText="1"/>
    </xf>
    <xf numFmtId="0" fontId="14" fillId="0" borderId="23" xfId="0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center" vertical="center" wrapText="1"/>
    </xf>
    <xf numFmtId="167" fontId="13" fillId="0" borderId="20" xfId="0" applyNumberFormat="1" applyFont="1" applyBorder="1" applyAlignment="1">
      <alignment horizontal="center" vertical="center" wrapText="1"/>
    </xf>
    <xf numFmtId="167" fontId="13" fillId="0" borderId="19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 wrapText="1"/>
    </xf>
    <xf numFmtId="3" fontId="13" fillId="0" borderId="72" xfId="0" applyNumberFormat="1" applyFont="1" applyBorder="1" applyAlignment="1">
      <alignment horizontal="center" vertical="center" wrapText="1"/>
    </xf>
    <xf numFmtId="167" fontId="13" fillId="0" borderId="40" xfId="0" applyNumberFormat="1" applyFont="1" applyBorder="1" applyAlignment="1">
      <alignment horizontal="center" vertical="center" wrapText="1"/>
    </xf>
    <xf numFmtId="167" fontId="13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 wrapText="1"/>
    </xf>
    <xf numFmtId="3" fontId="13" fillId="0" borderId="75" xfId="0" applyNumberFormat="1" applyFont="1" applyBorder="1" applyAlignment="1">
      <alignment horizontal="center" vertical="center" wrapText="1"/>
    </xf>
    <xf numFmtId="167" fontId="13" fillId="0" borderId="23" xfId="0" applyNumberFormat="1" applyFont="1" applyBorder="1" applyAlignment="1">
      <alignment horizontal="center" vertical="center" wrapText="1"/>
    </xf>
    <xf numFmtId="167" fontId="13" fillId="0" borderId="34" xfId="0" applyNumberFormat="1" applyFon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 wrapText="1"/>
    </xf>
    <xf numFmtId="167" fontId="13" fillId="0" borderId="79" xfId="0" applyNumberFormat="1" applyFont="1" applyBorder="1" applyAlignment="1">
      <alignment horizontal="center" vertical="center" wrapText="1"/>
    </xf>
    <xf numFmtId="167" fontId="13" fillId="0" borderId="48" xfId="0" applyNumberFormat="1" applyFon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 wrapText="1"/>
    </xf>
    <xf numFmtId="3" fontId="14" fillId="0" borderId="47" xfId="0" applyNumberFormat="1" applyFont="1" applyBorder="1" applyAlignment="1">
      <alignment horizontal="center" vertical="center" wrapText="1"/>
    </xf>
    <xf numFmtId="4" fontId="14" fillId="0" borderId="46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167" fontId="0" fillId="0" borderId="47" xfId="0" applyNumberFormat="1" applyBorder="1" applyAlignment="1">
      <alignment horizontal="center" vertical="center"/>
    </xf>
    <xf numFmtId="0" fontId="13" fillId="0" borderId="58" xfId="0" applyFont="1" applyBorder="1" applyAlignment="1">
      <alignment wrapText="1"/>
    </xf>
    <xf numFmtId="16" fontId="13" fillId="0" borderId="77" xfId="0" applyNumberFormat="1" applyFont="1" applyBorder="1" applyAlignment="1">
      <alignment horizontal="center" wrapText="1"/>
    </xf>
    <xf numFmtId="16" fontId="13" fillId="0" borderId="58" xfId="0" applyNumberFormat="1" applyFont="1" applyBorder="1" applyAlignment="1">
      <alignment horizontal="center" wrapText="1"/>
    </xf>
    <xf numFmtId="0" fontId="13" fillId="0" borderId="58" xfId="0" applyFont="1" applyBorder="1" applyAlignment="1">
      <alignment horizontal="center" wrapText="1"/>
    </xf>
    <xf numFmtId="0" fontId="10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3" fontId="8" fillId="2" borderId="36" xfId="2" applyNumberFormat="1" applyFont="1" applyFill="1" applyBorder="1" applyAlignment="1">
      <alignment horizontal="center" vertical="center" wrapText="1"/>
    </xf>
    <xf numFmtId="3" fontId="8" fillId="2" borderId="28" xfId="2" applyNumberFormat="1" applyFont="1" applyFill="1" applyBorder="1" applyAlignment="1">
      <alignment horizontal="center" vertical="center" wrapText="1"/>
    </xf>
    <xf numFmtId="0" fontId="16" fillId="2" borderId="0" xfId="2" applyFont="1" applyFill="1"/>
    <xf numFmtId="0" fontId="17" fillId="2" borderId="0" xfId="2" applyFont="1" applyFill="1" applyAlignment="1">
      <alignment horizontal="left"/>
    </xf>
    <xf numFmtId="3" fontId="17" fillId="2" borderId="0" xfId="2" applyNumberFormat="1" applyFont="1" applyFill="1" applyAlignment="1">
      <alignment horizontal="left"/>
    </xf>
    <xf numFmtId="0" fontId="17" fillId="2" borderId="0" xfId="2" applyFont="1" applyFill="1" applyAlignment="1">
      <alignment horizontal="left" vertical="top"/>
    </xf>
    <xf numFmtId="0" fontId="17" fillId="2" borderId="0" xfId="2" applyFont="1" applyFill="1" applyBorder="1" applyAlignment="1">
      <alignment horizontal="left"/>
    </xf>
    <xf numFmtId="0" fontId="16" fillId="2" borderId="0" xfId="2" applyFont="1" applyFill="1" applyBorder="1"/>
    <xf numFmtId="0" fontId="8" fillId="2" borderId="0" xfId="2" applyFont="1" applyFill="1"/>
    <xf numFmtId="0" fontId="8" fillId="2" borderId="0" xfId="2" applyFont="1" applyFill="1" applyBorder="1"/>
    <xf numFmtId="0" fontId="9" fillId="2" borderId="0" xfId="2" applyNumberFormat="1" applyFont="1" applyFill="1" applyAlignment="1">
      <alignment horizontal="left" wrapText="1"/>
    </xf>
    <xf numFmtId="3" fontId="8" fillId="2" borderId="16" xfId="2" applyNumberFormat="1" applyFont="1" applyFill="1" applyBorder="1" applyAlignment="1">
      <alignment horizontal="center" vertical="center" wrapText="1"/>
    </xf>
    <xf numFmtId="1" fontId="8" fillId="2" borderId="53" xfId="2" applyNumberFormat="1" applyFont="1" applyFill="1" applyBorder="1" applyAlignment="1">
      <alignment vertical="top" wrapText="1"/>
    </xf>
    <xf numFmtId="1" fontId="8" fillId="2" borderId="54" xfId="2" applyNumberFormat="1" applyFont="1" applyFill="1" applyBorder="1" applyAlignment="1">
      <alignment vertical="top" wrapText="1"/>
    </xf>
    <xf numFmtId="0" fontId="11" fillId="2" borderId="0" xfId="2" applyNumberFormat="1" applyFont="1" applyFill="1" applyBorder="1" applyAlignment="1"/>
    <xf numFmtId="0" fontId="8" fillId="2" borderId="0" xfId="2" applyFont="1" applyFill="1" applyBorder="1" applyAlignment="1">
      <alignment horizontal="left"/>
    </xf>
    <xf numFmtId="1" fontId="8" fillId="2" borderId="0" xfId="2" applyNumberFormat="1" applyFont="1" applyFill="1" applyBorder="1" applyAlignment="1">
      <alignment vertical="top" wrapText="1"/>
    </xf>
    <xf numFmtId="0" fontId="9" fillId="2" borderId="0" xfId="2" applyNumberFormat="1" applyFont="1" applyFill="1" applyBorder="1" applyAlignment="1"/>
    <xf numFmtId="0" fontId="9" fillId="2" borderId="0" xfId="2" applyNumberFormat="1" applyFont="1" applyFill="1" applyBorder="1" applyAlignment="1">
      <alignment horizontal="center" vertical="center"/>
    </xf>
    <xf numFmtId="0" fontId="9" fillId="2" borderId="0" xfId="2" applyNumberFormat="1" applyFont="1" applyFill="1" applyAlignment="1">
      <alignment horizontal="left" wrapText="1"/>
    </xf>
    <xf numFmtId="0" fontId="2" fillId="2" borderId="0" xfId="1" applyNumberFormat="1" applyFont="1" applyFill="1" applyBorder="1" applyAlignment="1">
      <alignment horizontal="left"/>
    </xf>
    <xf numFmtId="0" fontId="6" fillId="2" borderId="0" xfId="1" applyNumberFormat="1" applyFont="1" applyFill="1" applyBorder="1" applyAlignment="1">
      <alignment horizontal="center"/>
    </xf>
    <xf numFmtId="0" fontId="6" fillId="2" borderId="0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horizontal="center" vertical="top" wrapText="1"/>
    </xf>
    <xf numFmtId="164" fontId="6" fillId="2" borderId="0" xfId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left"/>
    </xf>
    <xf numFmtId="0" fontId="12" fillId="2" borderId="0" xfId="1" applyNumberFormat="1" applyFont="1" applyFill="1" applyBorder="1" applyAlignment="1">
      <alignment horizontal="center"/>
    </xf>
    <xf numFmtId="0" fontId="6" fillId="2" borderId="57" xfId="1" applyNumberFormat="1" applyFont="1" applyFill="1" applyBorder="1" applyAlignment="1">
      <alignment horizontal="center" vertical="center"/>
    </xf>
    <xf numFmtId="0" fontId="6" fillId="2" borderId="46" xfId="1" applyNumberFormat="1" applyFont="1" applyFill="1" applyBorder="1" applyAlignment="1">
      <alignment horizontal="center" vertical="center" wrapText="1"/>
    </xf>
    <xf numFmtId="0" fontId="6" fillId="2" borderId="31" xfId="1" applyNumberFormat="1" applyFont="1" applyFill="1" applyBorder="1" applyAlignment="1">
      <alignment horizontal="center" vertical="center"/>
    </xf>
    <xf numFmtId="0" fontId="6" fillId="2" borderId="47" xfId="1" applyNumberFormat="1" applyFont="1" applyFill="1" applyBorder="1" applyAlignment="1">
      <alignment horizontal="center" vertical="center"/>
    </xf>
    <xf numFmtId="0" fontId="6" fillId="2" borderId="32" xfId="1" applyNumberFormat="1" applyFont="1" applyFill="1" applyBorder="1" applyAlignment="1">
      <alignment vertical="center"/>
    </xf>
    <xf numFmtId="0" fontId="6" fillId="2" borderId="22" xfId="1" applyNumberFormat="1" applyFont="1" applyFill="1" applyBorder="1" applyAlignment="1">
      <alignment vertical="center"/>
    </xf>
    <xf numFmtId="0" fontId="6" fillId="2" borderId="0" xfId="1" applyNumberFormat="1" applyFont="1" applyFill="1" applyBorder="1" applyAlignment="1" applyProtection="1">
      <alignment vertical="center"/>
      <protection locked="0"/>
    </xf>
    <xf numFmtId="0" fontId="6" fillId="2" borderId="0" xfId="1" applyNumberFormat="1" applyFont="1" applyFill="1" applyBorder="1" applyAlignment="1" applyProtection="1">
      <alignment horizontal="center" vertical="center"/>
      <protection locked="0"/>
    </xf>
    <xf numFmtId="164" fontId="6" fillId="2" borderId="0" xfId="1" applyNumberFormat="1" applyFont="1" applyFill="1" applyBorder="1" applyAlignment="1" applyProtection="1">
      <alignment horizontal="right" vertical="center"/>
      <protection locked="0"/>
    </xf>
    <xf numFmtId="0" fontId="6" fillId="2" borderId="51" xfId="1" applyNumberFormat="1" applyFont="1" applyFill="1" applyBorder="1" applyAlignment="1">
      <alignment horizontal="center" vertical="center"/>
    </xf>
    <xf numFmtId="0" fontId="6" fillId="2" borderId="53" xfId="1" applyNumberFormat="1" applyFont="1" applyFill="1" applyBorder="1" applyAlignment="1">
      <alignment vertical="center"/>
    </xf>
    <xf numFmtId="0" fontId="6" fillId="2" borderId="43" xfId="1" applyNumberFormat="1" applyFont="1" applyFill="1" applyBorder="1" applyAlignment="1">
      <alignment horizontal="center" vertical="center"/>
    </xf>
    <xf numFmtId="0" fontId="6" fillId="2" borderId="29" xfId="1" applyNumberFormat="1" applyFont="1" applyFill="1" applyBorder="1" applyAlignment="1">
      <alignment horizontal="center" vertical="center" wrapText="1"/>
    </xf>
    <xf numFmtId="0" fontId="6" fillId="2" borderId="30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0" fontId="12" fillId="2" borderId="0" xfId="1" applyNumberFormat="1" applyFont="1" applyFill="1" applyBorder="1" applyAlignment="1"/>
    <xf numFmtId="0" fontId="6" fillId="2" borderId="0" xfId="1" applyNumberFormat="1" applyFont="1" applyFill="1" applyBorder="1" applyAlignment="1"/>
    <xf numFmtId="0" fontId="6" fillId="2" borderId="44" xfId="1" applyNumberFormat="1" applyFont="1" applyFill="1" applyBorder="1" applyAlignment="1">
      <alignment horizontal="center" vertical="top" wrapText="1"/>
    </xf>
    <xf numFmtId="0" fontId="6" fillId="2" borderId="20" xfId="1" applyNumberFormat="1" applyFont="1" applyFill="1" applyBorder="1" applyAlignment="1">
      <alignment horizontal="center" vertical="center" wrapText="1"/>
    </xf>
    <xf numFmtId="0" fontId="6" fillId="2" borderId="40" xfId="1" applyNumberFormat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1" fontId="8" fillId="2" borderId="54" xfId="2" applyNumberFormat="1" applyFont="1" applyFill="1" applyBorder="1" applyAlignment="1">
      <alignment horizontal="center" vertical="center"/>
    </xf>
    <xf numFmtId="1" fontId="8" fillId="2" borderId="24" xfId="2" applyNumberFormat="1" applyFont="1" applyFill="1" applyBorder="1" applyAlignment="1">
      <alignment horizontal="center" vertical="center"/>
    </xf>
    <xf numFmtId="1" fontId="8" fillId="2" borderId="40" xfId="2" applyNumberFormat="1" applyFont="1" applyFill="1" applyBorder="1" applyAlignment="1">
      <alignment horizontal="center" vertical="center"/>
    </xf>
    <xf numFmtId="1" fontId="8" fillId="2" borderId="5" xfId="2" applyNumberFormat="1" applyFont="1" applyFill="1" applyBorder="1" applyAlignment="1">
      <alignment horizontal="center" vertical="center"/>
    </xf>
    <xf numFmtId="1" fontId="8" fillId="2" borderId="21" xfId="2" applyNumberFormat="1" applyFont="1" applyFill="1" applyBorder="1" applyAlignment="1">
      <alignment horizontal="center" vertical="center"/>
    </xf>
    <xf numFmtId="0" fontId="8" fillId="2" borderId="49" xfId="2" applyNumberFormat="1" applyFont="1" applyFill="1" applyBorder="1" applyAlignment="1">
      <alignment horizontal="left" vertical="center" wrapText="1"/>
    </xf>
    <xf numFmtId="1" fontId="8" fillId="2" borderId="66" xfId="2" applyNumberFormat="1" applyFont="1" applyFill="1" applyBorder="1" applyAlignment="1">
      <alignment horizontal="center" vertical="center"/>
    </xf>
    <xf numFmtId="3" fontId="8" fillId="2" borderId="18" xfId="2" applyNumberFormat="1" applyFont="1" applyFill="1" applyBorder="1" applyAlignment="1">
      <alignment horizontal="center" vertical="center"/>
    </xf>
    <xf numFmtId="168" fontId="8" fillId="2" borderId="18" xfId="2" applyNumberFormat="1" applyFont="1" applyFill="1" applyBorder="1" applyAlignment="1">
      <alignment horizontal="center" vertical="center"/>
    </xf>
    <xf numFmtId="2" fontId="8" fillId="2" borderId="19" xfId="2" applyNumberFormat="1" applyFont="1" applyFill="1" applyBorder="1" applyAlignment="1">
      <alignment horizontal="center" vertical="center"/>
    </xf>
    <xf numFmtId="2" fontId="8" fillId="2" borderId="18" xfId="2" applyNumberFormat="1" applyFont="1" applyFill="1" applyBorder="1" applyAlignment="1">
      <alignment horizontal="center" vertical="center"/>
    </xf>
    <xf numFmtId="0" fontId="8" fillId="2" borderId="54" xfId="2" applyNumberFormat="1" applyFont="1" applyFill="1" applyBorder="1" applyAlignment="1">
      <alignment horizontal="left" vertical="center" wrapText="1" indent="2"/>
    </xf>
    <xf numFmtId="1" fontId="8" fillId="2" borderId="72" xfId="2" applyNumberFormat="1" applyFont="1" applyFill="1" applyBorder="1" applyAlignment="1">
      <alignment horizontal="center" vertical="center"/>
    </xf>
    <xf numFmtId="2" fontId="8" fillId="2" borderId="5" xfId="2" applyNumberFormat="1" applyFont="1" applyFill="1" applyBorder="1" applyAlignment="1">
      <alignment horizontal="center" vertical="center"/>
    </xf>
    <xf numFmtId="168" fontId="8" fillId="2" borderId="21" xfId="2" applyNumberFormat="1" applyFont="1" applyFill="1" applyBorder="1" applyAlignment="1">
      <alignment horizontal="center" vertical="center"/>
    </xf>
    <xf numFmtId="2" fontId="8" fillId="2" borderId="21" xfId="2" applyNumberFormat="1" applyFont="1" applyFill="1" applyBorder="1" applyAlignment="1">
      <alignment horizontal="center" vertical="center"/>
    </xf>
    <xf numFmtId="0" fontId="8" fillId="2" borderId="5" xfId="2" applyNumberFormat="1" applyFont="1" applyFill="1" applyBorder="1" applyAlignment="1">
      <alignment horizontal="center" vertical="center"/>
    </xf>
    <xf numFmtId="0" fontId="8" fillId="2" borderId="21" xfId="2" applyNumberFormat="1" applyFont="1" applyFill="1" applyBorder="1" applyAlignment="1">
      <alignment horizontal="center" vertical="center"/>
    </xf>
    <xf numFmtId="1" fontId="8" fillId="2" borderId="18" xfId="2" applyNumberFormat="1" applyFont="1" applyFill="1" applyBorder="1" applyAlignment="1">
      <alignment horizontal="center" vertical="center"/>
    </xf>
    <xf numFmtId="0" fontId="8" fillId="2" borderId="18" xfId="2" applyNumberFormat="1" applyFont="1" applyFill="1" applyBorder="1" applyAlignment="1">
      <alignment horizontal="center" vertical="center"/>
    </xf>
    <xf numFmtId="0" fontId="8" fillId="2" borderId="19" xfId="2" applyNumberFormat="1" applyFont="1" applyFill="1" applyBorder="1" applyAlignment="1">
      <alignment horizontal="center" vertical="center"/>
    </xf>
    <xf numFmtId="168" fontId="8" fillId="2" borderId="19" xfId="2" applyNumberFormat="1" applyFont="1" applyFill="1" applyBorder="1" applyAlignment="1">
      <alignment horizontal="center" vertical="center"/>
    </xf>
    <xf numFmtId="3" fontId="8" fillId="2" borderId="5" xfId="2" applyNumberFormat="1" applyFont="1" applyFill="1" applyBorder="1" applyAlignment="1">
      <alignment horizontal="center" vertical="center"/>
    </xf>
    <xf numFmtId="0" fontId="8" fillId="2" borderId="54" xfId="2" applyNumberFormat="1" applyFont="1" applyFill="1" applyBorder="1" applyAlignment="1">
      <alignment horizontal="left" vertical="center" wrapText="1" indent="4"/>
    </xf>
    <xf numFmtId="0" fontId="8" fillId="2" borderId="43" xfId="2" applyNumberFormat="1" applyFont="1" applyFill="1" applyBorder="1" applyAlignment="1">
      <alignment horizontal="left" vertical="center" wrapText="1"/>
    </xf>
    <xf numFmtId="1" fontId="8" fillId="2" borderId="78" xfId="2" applyNumberFormat="1" applyFont="1" applyFill="1" applyBorder="1" applyAlignment="1">
      <alignment horizontal="center" vertical="center"/>
    </xf>
    <xf numFmtId="0" fontId="8" fillId="2" borderId="31" xfId="2" applyNumberFormat="1" applyFont="1" applyFill="1" applyBorder="1" applyAlignment="1">
      <alignment horizontal="center" vertical="center"/>
    </xf>
    <xf numFmtId="0" fontId="8" fillId="2" borderId="47" xfId="2" applyNumberFormat="1" applyFont="1" applyFill="1" applyBorder="1" applyAlignment="1">
      <alignment horizontal="center" vertical="center"/>
    </xf>
    <xf numFmtId="1" fontId="8" fillId="2" borderId="53" xfId="2" applyNumberFormat="1" applyFont="1" applyFill="1" applyBorder="1" applyAlignment="1">
      <alignment horizontal="center" vertical="center"/>
    </xf>
    <xf numFmtId="1" fontId="8" fillId="2" borderId="73" xfId="2" applyNumberFormat="1" applyFont="1" applyFill="1" applyBorder="1" applyAlignment="1">
      <alignment horizontal="center" vertical="center"/>
    </xf>
    <xf numFmtId="1" fontId="8" fillId="2" borderId="16" xfId="2" applyNumberFormat="1" applyFont="1" applyFill="1" applyBorder="1" applyAlignment="1">
      <alignment horizontal="center" vertical="center"/>
    </xf>
    <xf numFmtId="1" fontId="8" fillId="2" borderId="28" xfId="2" applyNumberFormat="1" applyFont="1" applyFill="1" applyBorder="1" applyAlignment="1">
      <alignment horizontal="center" vertical="center"/>
    </xf>
    <xf numFmtId="3" fontId="8" fillId="2" borderId="18" xfId="2" applyNumberFormat="1" applyFont="1" applyFill="1" applyBorder="1" applyAlignment="1">
      <alignment horizontal="center" vertical="center" wrapText="1"/>
    </xf>
    <xf numFmtId="0" fontId="10" fillId="2" borderId="33" xfId="2" applyNumberFormat="1" applyFont="1" applyFill="1" applyBorder="1" applyAlignment="1">
      <alignment horizontal="right" vertical="center" wrapText="1"/>
    </xf>
    <xf numFmtId="0" fontId="10" fillId="2" borderId="64" xfId="2" applyNumberFormat="1" applyFont="1" applyFill="1" applyBorder="1" applyAlignment="1">
      <alignment horizontal="center" vertical="center" wrapText="1"/>
    </xf>
    <xf numFmtId="0" fontId="10" fillId="2" borderId="64" xfId="2" applyNumberFormat="1" applyFont="1" applyFill="1" applyBorder="1" applyAlignment="1">
      <alignment horizontal="left" vertical="center" wrapText="1"/>
    </xf>
    <xf numFmtId="0" fontId="10" fillId="2" borderId="66" xfId="2" applyNumberFormat="1" applyFont="1" applyFill="1" applyBorder="1" applyAlignment="1">
      <alignment horizontal="center" vertical="center" wrapText="1"/>
    </xf>
    <xf numFmtId="166" fontId="8" fillId="0" borderId="11" xfId="2" applyNumberFormat="1" applyFont="1" applyFill="1" applyBorder="1" applyAlignment="1">
      <alignment horizontal="center" vertical="center" wrapText="1"/>
    </xf>
    <xf numFmtId="166" fontId="8" fillId="0" borderId="14" xfId="2" applyNumberFormat="1" applyFont="1" applyFill="1" applyBorder="1" applyAlignment="1">
      <alignment horizontal="center" vertical="center" wrapText="1"/>
    </xf>
    <xf numFmtId="166" fontId="8" fillId="2" borderId="24" xfId="2" applyNumberFormat="1" applyFont="1" applyFill="1" applyBorder="1" applyAlignment="1">
      <alignment horizontal="right" vertical="center" wrapText="1"/>
    </xf>
    <xf numFmtId="166" fontId="8" fillId="2" borderId="67" xfId="2" applyNumberFormat="1" applyFont="1" applyFill="1" applyBorder="1" applyAlignment="1">
      <alignment horizontal="right" vertical="center" wrapText="1"/>
    </xf>
    <xf numFmtId="166" fontId="8" fillId="2" borderId="67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wrapText="1"/>
    </xf>
    <xf numFmtId="166" fontId="8" fillId="2" borderId="61" xfId="2" applyNumberFormat="1" applyFont="1" applyFill="1" applyBorder="1" applyAlignment="1">
      <alignment horizontal="center" wrapText="1"/>
    </xf>
    <xf numFmtId="166" fontId="8" fillId="2" borderId="33" xfId="2" applyNumberFormat="1" applyFont="1" applyFill="1" applyBorder="1" applyAlignment="1">
      <alignment horizontal="center" wrapText="1"/>
    </xf>
    <xf numFmtId="166" fontId="8" fillId="2" borderId="64" xfId="2" applyNumberFormat="1" applyFont="1" applyFill="1" applyBorder="1" applyAlignment="1">
      <alignment horizontal="center" wrapText="1"/>
    </xf>
    <xf numFmtId="166" fontId="8" fillId="2" borderId="5" xfId="2" applyNumberFormat="1" applyFont="1" applyFill="1" applyBorder="1" applyAlignment="1">
      <alignment horizontal="center" wrapText="1"/>
    </xf>
    <xf numFmtId="166" fontId="8" fillId="2" borderId="4" xfId="2" applyNumberFormat="1" applyFont="1" applyFill="1" applyBorder="1" applyAlignment="1">
      <alignment horizontal="center" wrapText="1"/>
    </xf>
    <xf numFmtId="166" fontId="8" fillId="2" borderId="11" xfId="2" applyNumberFormat="1" applyFont="1" applyFill="1" applyBorder="1" applyAlignment="1">
      <alignment horizontal="center" wrapText="1"/>
    </xf>
    <xf numFmtId="166" fontId="8" fillId="2" borderId="24" xfId="2" applyNumberFormat="1" applyFont="1" applyFill="1" applyBorder="1" applyAlignment="1">
      <alignment horizontal="center" wrapText="1"/>
    </xf>
    <xf numFmtId="166" fontId="8" fillId="2" borderId="16" xfId="2" applyNumberFormat="1" applyFont="1" applyFill="1" applyBorder="1" applyAlignment="1">
      <alignment horizontal="center" wrapText="1"/>
    </xf>
    <xf numFmtId="166" fontId="8" fillId="2" borderId="70" xfId="2" applyNumberFormat="1" applyFont="1" applyFill="1" applyBorder="1" applyAlignment="1">
      <alignment horizontal="center" wrapText="1"/>
    </xf>
    <xf numFmtId="166" fontId="8" fillId="2" borderId="14" xfId="2" applyNumberFormat="1" applyFont="1" applyFill="1" applyBorder="1" applyAlignment="1">
      <alignment horizontal="center" wrapText="1"/>
    </xf>
    <xf numFmtId="166" fontId="8" fillId="2" borderId="67" xfId="2" applyNumberFormat="1" applyFont="1" applyFill="1" applyBorder="1" applyAlignment="1">
      <alignment horizontal="center" wrapText="1"/>
    </xf>
    <xf numFmtId="166" fontId="8" fillId="2" borderId="61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70" xfId="2" applyNumberFormat="1" applyFont="1" applyFill="1" applyBorder="1" applyAlignment="1">
      <alignment horizontal="center" vertical="center" wrapText="1"/>
    </xf>
    <xf numFmtId="166" fontId="8" fillId="2" borderId="33" xfId="2" applyNumberFormat="1" applyFont="1" applyFill="1" applyBorder="1" applyAlignment="1">
      <alignment horizontal="center" vertical="center" wrapText="1"/>
    </xf>
    <xf numFmtId="166" fontId="8" fillId="2" borderId="68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/>
    </xf>
    <xf numFmtId="166" fontId="8" fillId="2" borderId="24" xfId="2" applyNumberFormat="1" applyFont="1" applyFill="1" applyBorder="1" applyAlignment="1">
      <alignment horizontal="center"/>
    </xf>
    <xf numFmtId="166" fontId="8" fillId="2" borderId="14" xfId="2" applyNumberFormat="1" applyFont="1" applyFill="1" applyBorder="1" applyAlignment="1">
      <alignment horizontal="center"/>
    </xf>
    <xf numFmtId="166" fontId="8" fillId="2" borderId="67" xfId="2" applyNumberFormat="1" applyFont="1" applyFill="1" applyBorder="1" applyAlignment="1">
      <alignment horizontal="center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5" xfId="2" applyNumberFormat="1" applyFont="1" applyFill="1" applyBorder="1" applyAlignment="1">
      <alignment horizontal="center" vertical="center"/>
    </xf>
    <xf numFmtId="166" fontId="8" fillId="2" borderId="18" xfId="2" applyNumberFormat="1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6" fillId="2" borderId="58" xfId="1" applyNumberFormat="1" applyFont="1" applyFill="1" applyBorder="1" applyAlignment="1">
      <alignment horizontal="center" vertical="top" wrapText="1"/>
    </xf>
    <xf numFmtId="0" fontId="6" fillId="2" borderId="39" xfId="1" applyNumberFormat="1" applyFont="1" applyFill="1" applyBorder="1" applyAlignment="1">
      <alignment horizontal="center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left" wrapText="1"/>
    </xf>
    <xf numFmtId="166" fontId="8" fillId="2" borderId="5" xfId="2" applyNumberFormat="1" applyFont="1" applyFill="1" applyBorder="1" applyAlignment="1">
      <alignment horizontal="center" vertical="center" wrapText="1"/>
    </xf>
    <xf numFmtId="1" fontId="8" fillId="2" borderId="5" xfId="2" applyNumberFormat="1" applyFont="1" applyFill="1" applyBorder="1" applyAlignment="1">
      <alignment horizontal="center" vertical="center" wrapText="1"/>
    </xf>
    <xf numFmtId="0" fontId="6" fillId="2" borderId="45" xfId="1" applyNumberFormat="1" applyFont="1" applyFill="1" applyBorder="1" applyAlignment="1">
      <alignment horizontal="center" vertical="top" wrapText="1"/>
    </xf>
    <xf numFmtId="0" fontId="6" fillId="2" borderId="46" xfId="1" applyNumberFormat="1" applyFont="1" applyFill="1" applyBorder="1" applyAlignment="1">
      <alignment horizontal="center" vertical="top" wrapText="1"/>
    </xf>
    <xf numFmtId="0" fontId="6" fillId="2" borderId="31" xfId="1" applyNumberFormat="1" applyFont="1" applyFill="1" applyBorder="1" applyAlignment="1">
      <alignment horizontal="center" vertical="top" wrapText="1"/>
    </xf>
    <xf numFmtId="0" fontId="6" fillId="2" borderId="47" xfId="1" applyNumberFormat="1" applyFont="1" applyFill="1" applyBorder="1" applyAlignment="1">
      <alignment horizontal="center" vertical="top" wrapText="1"/>
    </xf>
    <xf numFmtId="0" fontId="6" fillId="2" borderId="26" xfId="1" applyNumberFormat="1" applyFont="1" applyFill="1" applyBorder="1" applyAlignment="1">
      <alignment horizontal="center" vertical="center" wrapText="1"/>
    </xf>
    <xf numFmtId="164" fontId="6" fillId="2" borderId="69" xfId="1" applyNumberFormat="1" applyFont="1" applyFill="1" applyBorder="1" applyAlignment="1" applyProtection="1">
      <alignment horizontal="center" vertical="center"/>
      <protection locked="0"/>
    </xf>
    <xf numFmtId="166" fontId="6" fillId="2" borderId="7" xfId="1" applyNumberFormat="1" applyFont="1" applyFill="1" applyBorder="1" applyAlignment="1" applyProtection="1">
      <alignment horizontal="center" vertical="center"/>
      <protection locked="0"/>
    </xf>
    <xf numFmtId="165" fontId="6" fillId="2" borderId="69" xfId="1" applyNumberFormat="1" applyFont="1" applyFill="1" applyBorder="1" applyAlignment="1" applyProtection="1">
      <alignment horizontal="center" vertical="center"/>
      <protection locked="0"/>
    </xf>
    <xf numFmtId="166" fontId="6" fillId="2" borderId="69" xfId="1" applyNumberFormat="1" applyFont="1" applyFill="1" applyBorder="1" applyAlignment="1" applyProtection="1">
      <alignment horizontal="center" vertical="center"/>
      <protection locked="0"/>
    </xf>
    <xf numFmtId="166" fontId="6" fillId="2" borderId="36" xfId="1" applyNumberFormat="1" applyFont="1" applyFill="1" applyBorder="1" applyAlignment="1" applyProtection="1">
      <alignment horizontal="center" vertical="center"/>
      <protection locked="0"/>
    </xf>
    <xf numFmtId="0" fontId="6" fillId="2" borderId="40" xfId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 applyProtection="1">
      <alignment horizontal="center" vertical="center"/>
      <protection locked="0"/>
    </xf>
    <xf numFmtId="164" fontId="6" fillId="2" borderId="16" xfId="1" applyNumberFormat="1" applyFont="1" applyFill="1" applyBorder="1" applyAlignment="1" applyProtection="1">
      <alignment horizontal="center" vertical="center"/>
      <protection locked="0"/>
    </xf>
    <xf numFmtId="165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8" fillId="2" borderId="5" xfId="2" applyNumberFormat="1" applyFont="1" applyFill="1" applyBorder="1" applyAlignment="1">
      <alignment horizontal="center" vertical="center" wrapText="1"/>
    </xf>
    <xf numFmtId="1" fontId="8" fillId="2" borderId="5" xfId="2" applyNumberFormat="1" applyFont="1" applyFill="1" applyBorder="1" applyAlignment="1">
      <alignment horizontal="center" vertical="center" wrapText="1"/>
    </xf>
    <xf numFmtId="1" fontId="8" fillId="2" borderId="31" xfId="2" applyNumberFormat="1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/>
    </xf>
    <xf numFmtId="0" fontId="8" fillId="2" borderId="50" xfId="2" applyNumberFormat="1" applyFont="1" applyFill="1" applyBorder="1" applyAlignment="1">
      <alignment horizontal="center" vertical="center" wrapText="1"/>
    </xf>
    <xf numFmtId="1" fontId="8" fillId="2" borderId="31" xfId="2" applyNumberFormat="1" applyFont="1" applyFill="1" applyBorder="1" applyAlignment="1">
      <alignment horizontal="center"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1" fontId="8" fillId="2" borderId="47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5" xfId="2" applyNumberFormat="1" applyFont="1" applyFill="1" applyBorder="1" applyAlignment="1">
      <alignment horizontal="center" vertical="center" wrapText="1"/>
    </xf>
    <xf numFmtId="166" fontId="8" fillId="2" borderId="21" xfId="2" applyNumberFormat="1" applyFont="1" applyFill="1" applyBorder="1" applyAlignment="1">
      <alignment horizontal="center" vertical="center" wrapText="1"/>
    </xf>
    <xf numFmtId="3" fontId="8" fillId="2" borderId="8" xfId="2" applyNumberFormat="1" applyFont="1" applyFill="1" applyBorder="1" applyAlignment="1">
      <alignment horizontal="center" vertical="center" wrapText="1"/>
    </xf>
    <xf numFmtId="3" fontId="8" fillId="2" borderId="9" xfId="2" applyNumberFormat="1" applyFont="1" applyFill="1" applyBorder="1" applyAlignment="1">
      <alignment horizontal="center" vertical="center" wrapText="1"/>
    </xf>
    <xf numFmtId="3" fontId="8" fillId="2" borderId="11" xfId="2" applyNumberFormat="1" applyFont="1" applyFill="1" applyBorder="1" applyAlignment="1">
      <alignment horizontal="center" vertical="center" wrapText="1"/>
    </xf>
    <xf numFmtId="3" fontId="8" fillId="2" borderId="24" xfId="2" applyNumberFormat="1" applyFont="1" applyFill="1" applyBorder="1" applyAlignment="1">
      <alignment horizontal="center" vertical="center" wrapText="1"/>
    </xf>
    <xf numFmtId="3" fontId="8" fillId="2" borderId="14" xfId="2" applyNumberFormat="1" applyFont="1" applyFill="1" applyBorder="1" applyAlignment="1">
      <alignment horizontal="center" vertical="center" wrapText="1"/>
    </xf>
    <xf numFmtId="3" fontId="8" fillId="2" borderId="67" xfId="2" applyNumberFormat="1" applyFont="1" applyFill="1" applyBorder="1" applyAlignment="1">
      <alignment horizontal="center" vertical="center" wrapText="1"/>
    </xf>
    <xf numFmtId="1" fontId="8" fillId="2" borderId="51" xfId="2" applyNumberFormat="1" applyFont="1" applyFill="1" applyBorder="1" applyAlignment="1">
      <alignment vertical="top" wrapText="1"/>
    </xf>
    <xf numFmtId="0" fontId="8" fillId="2" borderId="51" xfId="2" applyNumberFormat="1" applyFont="1" applyFill="1" applyBorder="1" applyAlignment="1">
      <alignment horizontal="center" vertical="center" wrapText="1"/>
    </xf>
    <xf numFmtId="0" fontId="6" fillId="2" borderId="41" xfId="1" applyNumberFormat="1" applyFont="1" applyFill="1" applyBorder="1" applyAlignment="1">
      <alignment horizontal="center" vertical="top" wrapText="1"/>
    </xf>
    <xf numFmtId="0" fontId="6" fillId="2" borderId="39" xfId="1" applyNumberFormat="1" applyFont="1" applyFill="1" applyBorder="1" applyAlignment="1">
      <alignment horizontal="center" vertical="top" wrapText="1"/>
    </xf>
    <xf numFmtId="0" fontId="6" fillId="2" borderId="0" xfId="1" applyNumberFormat="1" applyFont="1" applyFill="1" applyBorder="1" applyAlignment="1">
      <alignment horizontal="left"/>
    </xf>
    <xf numFmtId="0" fontId="6" fillId="2" borderId="58" xfId="1" applyNumberFormat="1" applyFont="1" applyFill="1" applyBorder="1" applyAlignment="1">
      <alignment horizontal="center" vertical="top" wrapText="1"/>
    </xf>
    <xf numFmtId="3" fontId="8" fillId="2" borderId="1" xfId="2" applyNumberFormat="1" applyFont="1" applyFill="1" applyBorder="1" applyAlignment="1">
      <alignment horizontal="center" vertical="center" wrapText="1"/>
    </xf>
    <xf numFmtId="3" fontId="8" fillId="2" borderId="34" xfId="2" applyNumberFormat="1" applyFont="1" applyFill="1" applyBorder="1" applyAlignment="1">
      <alignment horizontal="center" vertical="center" wrapText="1"/>
    </xf>
    <xf numFmtId="3" fontId="8" fillId="2" borderId="30" xfId="2" applyNumberFormat="1" applyFont="1" applyFill="1" applyBorder="1" applyAlignment="1">
      <alignment horizontal="center" vertical="center" wrapText="1"/>
    </xf>
    <xf numFmtId="166" fontId="8" fillId="2" borderId="10" xfId="2" applyNumberFormat="1" applyFont="1" applyFill="1" applyBorder="1" applyAlignment="1">
      <alignment horizontal="center" vertical="center" wrapText="1"/>
    </xf>
    <xf numFmtId="166" fontId="8" fillId="2" borderId="29" xfId="2" applyNumberFormat="1" applyFont="1" applyFill="1" applyBorder="1" applyAlignment="1">
      <alignment horizontal="center" vertical="center" wrapText="1"/>
    </xf>
    <xf numFmtId="0" fontId="8" fillId="2" borderId="54" xfId="2" applyNumberFormat="1" applyFont="1" applyFill="1" applyBorder="1" applyAlignment="1">
      <alignment horizontal="center" vertical="center" wrapText="1"/>
    </xf>
    <xf numFmtId="3" fontId="8" fillId="2" borderId="12" xfId="2" applyNumberFormat="1" applyFont="1" applyFill="1" applyBorder="1" applyAlignment="1">
      <alignment horizontal="center" vertical="center" wrapText="1"/>
    </xf>
    <xf numFmtId="166" fontId="8" fillId="2" borderId="16" xfId="2" applyNumberFormat="1" applyFont="1" applyFill="1" applyBorder="1" applyAlignment="1">
      <alignment horizontal="center" vertical="center" wrapText="1"/>
    </xf>
    <xf numFmtId="1" fontId="12" fillId="2" borderId="54" xfId="2" applyNumberFormat="1" applyFont="1" applyFill="1" applyBorder="1" applyAlignment="1">
      <alignment vertical="top" wrapText="1"/>
    </xf>
    <xf numFmtId="166" fontId="12" fillId="2" borderId="11" xfId="2" applyNumberFormat="1" applyFont="1" applyFill="1" applyBorder="1" applyAlignment="1">
      <alignment horizontal="center" vertical="center" wrapText="1"/>
    </xf>
    <xf numFmtId="3" fontId="12" fillId="2" borderId="21" xfId="2" applyNumberFormat="1" applyFont="1" applyFill="1" applyBorder="1" applyAlignment="1">
      <alignment horizontal="center" vertical="center" wrapText="1"/>
    </xf>
    <xf numFmtId="1" fontId="12" fillId="2" borderId="53" xfId="2" applyNumberFormat="1" applyFont="1" applyFill="1" applyBorder="1" applyAlignment="1">
      <alignment vertical="top" wrapText="1"/>
    </xf>
    <xf numFmtId="166" fontId="12" fillId="2" borderId="14" xfId="2" applyNumberFormat="1" applyFont="1" applyFill="1" applyBorder="1" applyAlignment="1">
      <alignment horizontal="center" vertical="center" wrapText="1"/>
    </xf>
    <xf numFmtId="3" fontId="12" fillId="2" borderId="28" xfId="2" applyNumberFormat="1" applyFont="1" applyFill="1" applyBorder="1" applyAlignment="1">
      <alignment horizontal="center" vertical="center" wrapText="1"/>
    </xf>
    <xf numFmtId="3" fontId="8" fillId="2" borderId="20" xfId="2" applyNumberFormat="1" applyFont="1" applyFill="1" applyBorder="1" applyAlignment="1">
      <alignment horizontal="center" vertical="center"/>
    </xf>
    <xf numFmtId="3" fontId="8" fillId="2" borderId="40" xfId="2" applyNumberFormat="1" applyFont="1" applyFill="1" applyBorder="1" applyAlignment="1">
      <alignment horizontal="center" vertical="center" wrapText="1"/>
    </xf>
    <xf numFmtId="166" fontId="8" fillId="2" borderId="40" xfId="2" applyNumberFormat="1" applyFont="1" applyFill="1" applyBorder="1" applyAlignment="1">
      <alignment horizontal="center" vertical="center" wrapText="1"/>
    </xf>
    <xf numFmtId="1" fontId="8" fillId="2" borderId="40" xfId="2" applyNumberFormat="1" applyFont="1" applyFill="1" applyBorder="1" applyAlignment="1">
      <alignment horizontal="center" vertical="center" wrapText="1"/>
    </xf>
    <xf numFmtId="0" fontId="8" fillId="2" borderId="40" xfId="2" applyNumberFormat="1" applyFont="1" applyFill="1" applyBorder="1" applyAlignment="1">
      <alignment horizontal="center" vertical="center"/>
    </xf>
    <xf numFmtId="3" fontId="8" fillId="2" borderId="40" xfId="2" applyNumberFormat="1" applyFont="1" applyFill="1" applyBorder="1" applyAlignment="1">
      <alignment horizontal="center" vertical="center"/>
    </xf>
    <xf numFmtId="166" fontId="8" fillId="2" borderId="40" xfId="2" applyNumberFormat="1" applyFont="1" applyFill="1" applyBorder="1" applyAlignment="1">
      <alignment horizontal="center" vertical="center"/>
    </xf>
    <xf numFmtId="4" fontId="8" fillId="2" borderId="64" xfId="2" applyNumberFormat="1" applyFont="1" applyFill="1" applyBorder="1" applyAlignment="1">
      <alignment horizontal="center" vertical="center"/>
    </xf>
    <xf numFmtId="4" fontId="8" fillId="2" borderId="19" xfId="2" applyNumberFormat="1" applyFont="1" applyFill="1" applyBorder="1" applyAlignment="1">
      <alignment horizontal="center" vertical="center"/>
    </xf>
    <xf numFmtId="2" fontId="8" fillId="2" borderId="28" xfId="2" applyNumberFormat="1" applyFont="1" applyFill="1" applyBorder="1" applyAlignment="1">
      <alignment horizontal="center" vertical="center"/>
    </xf>
    <xf numFmtId="166" fontId="8" fillId="2" borderId="27" xfId="2" applyNumberFormat="1" applyFont="1" applyFill="1" applyBorder="1" applyAlignment="1">
      <alignment horizontal="center" vertical="center" wrapText="1"/>
    </xf>
    <xf numFmtId="0" fontId="8" fillId="2" borderId="27" xfId="2" applyNumberFormat="1" applyFont="1" applyFill="1" applyBorder="1" applyAlignment="1">
      <alignment horizontal="center" vertical="center"/>
    </xf>
    <xf numFmtId="4" fontId="8" fillId="2" borderId="21" xfId="2" applyNumberFormat="1" applyFont="1" applyFill="1" applyBorder="1" applyAlignment="1">
      <alignment horizontal="center" vertical="center"/>
    </xf>
    <xf numFmtId="4" fontId="8" fillId="2" borderId="28" xfId="2" applyNumberFormat="1" applyFont="1" applyFill="1" applyBorder="1" applyAlignment="1">
      <alignment horizontal="center" vertical="center"/>
    </xf>
    <xf numFmtId="4" fontId="8" fillId="2" borderId="66" xfId="2" applyNumberFormat="1" applyFont="1" applyFill="1" applyBorder="1" applyAlignment="1">
      <alignment horizontal="center" vertical="center"/>
    </xf>
    <xf numFmtId="3" fontId="8" fillId="2" borderId="68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68" xfId="2" applyNumberFormat="1" applyFont="1" applyFill="1" applyBorder="1" applyAlignment="1">
      <alignment horizontal="center" vertical="center" wrapText="1"/>
    </xf>
    <xf numFmtId="166" fontId="8" fillId="2" borderId="8" xfId="2" applyNumberFormat="1" applyFont="1" applyFill="1" applyBorder="1" applyAlignment="1">
      <alignment horizontal="center" vertical="center" wrapText="1"/>
    </xf>
    <xf numFmtId="0" fontId="8" fillId="2" borderId="33" xfId="2" applyNumberFormat="1" applyFont="1" applyFill="1" applyBorder="1" applyAlignment="1">
      <alignment horizontal="center" vertical="center" wrapText="1"/>
    </xf>
    <xf numFmtId="0" fontId="8" fillId="2" borderId="11" xfId="2" applyNumberFormat="1" applyFont="1" applyFill="1" applyBorder="1" applyAlignment="1">
      <alignment horizontal="center" vertical="center" wrapText="1"/>
    </xf>
    <xf numFmtId="166" fontId="10" fillId="2" borderId="0" xfId="2" applyNumberFormat="1" applyFont="1" applyFill="1" applyAlignment="1">
      <alignment horizontal="left"/>
    </xf>
    <xf numFmtId="1" fontId="11" fillId="2" borderId="20" xfId="2" applyNumberFormat="1" applyFont="1" applyFill="1" applyBorder="1" applyAlignment="1">
      <alignment horizontal="center" vertical="center" wrapText="1"/>
    </xf>
    <xf numFmtId="1" fontId="11" fillId="2" borderId="40" xfId="2" applyNumberFormat="1" applyFont="1" applyFill="1" applyBorder="1" applyAlignment="1">
      <alignment horizontal="center" vertical="center" wrapText="1"/>
    </xf>
    <xf numFmtId="166" fontId="8" fillId="2" borderId="0" xfId="2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70" xfId="2" applyNumberFormat="1" applyFont="1" applyFill="1" applyBorder="1" applyAlignment="1">
      <alignment horizontal="center" vertical="center" wrapText="1"/>
    </xf>
    <xf numFmtId="3" fontId="8" fillId="2" borderId="68" xfId="2" applyNumberFormat="1" applyFont="1" applyFill="1" applyBorder="1" applyAlignment="1">
      <alignment horizontal="center" vertical="center" wrapText="1"/>
    </xf>
    <xf numFmtId="3" fontId="8" fillId="2" borderId="70" xfId="2" applyNumberFormat="1" applyFont="1" applyFill="1" applyBorder="1" applyAlignment="1">
      <alignment horizontal="center" vertical="center" wrapText="1"/>
    </xf>
    <xf numFmtId="3" fontId="8" fillId="2" borderId="61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10" fillId="2" borderId="33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5" xfId="2" applyNumberFormat="1" applyFont="1" applyFill="1" applyBorder="1" applyAlignment="1">
      <alignment horizontal="center" vertical="center" wrapText="1"/>
    </xf>
    <xf numFmtId="166" fontId="8" fillId="2" borderId="68" xfId="2" applyNumberFormat="1" applyFont="1" applyFill="1" applyBorder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center" vertical="center" wrapText="1"/>
    </xf>
    <xf numFmtId="166" fontId="8" fillId="2" borderId="14" xfId="2" applyNumberFormat="1" applyFont="1" applyFill="1" applyBorder="1" applyAlignment="1">
      <alignment horizontal="center" vertical="center" wrapText="1"/>
    </xf>
    <xf numFmtId="166" fontId="8" fillId="2" borderId="9" xfId="2" applyNumberFormat="1" applyFont="1" applyFill="1" applyBorder="1" applyAlignment="1">
      <alignment horizontal="center" vertical="center" wrapText="1"/>
    </xf>
    <xf numFmtId="166" fontId="8" fillId="2" borderId="72" xfId="2" applyNumberFormat="1" applyFont="1" applyFill="1" applyBorder="1" applyAlignment="1">
      <alignment horizontal="center" vertical="center" wrapText="1"/>
    </xf>
    <xf numFmtId="166" fontId="8" fillId="2" borderId="63" xfId="2" applyNumberFormat="1" applyFont="1" applyFill="1" applyBorder="1" applyAlignment="1">
      <alignment horizontal="center" vertical="center" wrapText="1"/>
    </xf>
    <xf numFmtId="166" fontId="8" fillId="2" borderId="65" xfId="2" applyNumberFormat="1" applyFont="1" applyFill="1" applyBorder="1" applyAlignment="1">
      <alignment horizontal="center" vertical="center" wrapText="1"/>
    </xf>
    <xf numFmtId="166" fontId="8" fillId="2" borderId="73" xfId="2" applyNumberFormat="1" applyFont="1" applyFill="1" applyBorder="1" applyAlignment="1">
      <alignment horizontal="center" vertical="center" wrapText="1"/>
    </xf>
    <xf numFmtId="1" fontId="8" fillId="2" borderId="40" xfId="2" applyNumberFormat="1" applyFont="1" applyFill="1" applyBorder="1" applyAlignment="1">
      <alignment horizontal="center" vertical="center" wrapText="1"/>
    </xf>
    <xf numFmtId="166" fontId="8" fillId="2" borderId="24" xfId="2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vertical="center" wrapText="1"/>
    </xf>
    <xf numFmtId="0" fontId="8" fillId="2" borderId="4" xfId="2" applyNumberFormat="1" applyFont="1" applyFill="1" applyBorder="1" applyAlignment="1">
      <alignment vertical="center" wrapText="1"/>
    </xf>
    <xf numFmtId="0" fontId="19" fillId="2" borderId="0" xfId="2" applyFont="1" applyFill="1" applyAlignment="1">
      <alignment horizontal="left" vertical="top"/>
    </xf>
    <xf numFmtId="0" fontId="8" fillId="2" borderId="0" xfId="2" applyNumberFormat="1" applyFont="1" applyFill="1" applyBorder="1" applyAlignment="1">
      <alignment horizontal="left" vertical="top" wrapText="1"/>
    </xf>
    <xf numFmtId="1" fontId="8" fillId="2" borderId="0" xfId="2" applyNumberFormat="1" applyFont="1" applyFill="1" applyBorder="1" applyAlignment="1">
      <alignment horizontal="center" vertical="center" wrapText="1"/>
    </xf>
    <xf numFmtId="3" fontId="8" fillId="2" borderId="0" xfId="2" applyNumberFormat="1" applyFont="1" applyFill="1" applyBorder="1" applyAlignment="1">
      <alignment horizontal="center" vertical="center" wrapText="1"/>
    </xf>
    <xf numFmtId="0" fontId="10" fillId="2" borderId="39" xfId="2" applyNumberFormat="1" applyFont="1" applyFill="1" applyBorder="1" applyAlignment="1">
      <alignment horizontal="right" vertical="center" wrapText="1"/>
    </xf>
    <xf numFmtId="166" fontId="8" fillId="2" borderId="17" xfId="2" applyNumberFormat="1" applyFont="1" applyFill="1" applyBorder="1" applyAlignment="1">
      <alignment horizontal="center" vertical="center" wrapText="1"/>
    </xf>
    <xf numFmtId="0" fontId="10" fillId="2" borderId="60" xfId="2" applyNumberFormat="1" applyFont="1" applyFill="1" applyBorder="1" applyAlignment="1">
      <alignment horizontal="left" vertical="center" wrapText="1"/>
    </xf>
    <xf numFmtId="0" fontId="20" fillId="2" borderId="49" xfId="2" applyNumberFormat="1" applyFont="1" applyFill="1" applyBorder="1" applyAlignment="1">
      <alignment horizontal="left" vertical="center" wrapText="1"/>
    </xf>
    <xf numFmtId="0" fontId="21" fillId="2" borderId="32" xfId="2" applyNumberFormat="1" applyFont="1" applyFill="1" applyBorder="1" applyAlignment="1">
      <alignment horizontal="center" wrapText="1"/>
    </xf>
    <xf numFmtId="0" fontId="21" fillId="2" borderId="18" xfId="2" applyNumberFormat="1" applyFont="1" applyFill="1" applyBorder="1" applyAlignment="1">
      <alignment horizontal="center" wrapText="1"/>
    </xf>
    <xf numFmtId="0" fontId="21" fillId="2" borderId="33" xfId="2" applyNumberFormat="1" applyFont="1" applyFill="1" applyBorder="1" applyAlignment="1">
      <alignment horizontal="center" wrapText="1"/>
    </xf>
    <xf numFmtId="0" fontId="21" fillId="2" borderId="19" xfId="2" applyNumberFormat="1" applyFont="1" applyFill="1" applyBorder="1" applyAlignment="1">
      <alignment horizontal="center" wrapText="1"/>
    </xf>
    <xf numFmtId="0" fontId="21" fillId="2" borderId="54" xfId="2" applyNumberFormat="1" applyFont="1" applyFill="1" applyBorder="1" applyAlignment="1">
      <alignment vertical="center" wrapText="1"/>
    </xf>
    <xf numFmtId="0" fontId="21" fillId="2" borderId="37" xfId="2" applyNumberFormat="1" applyFont="1" applyFill="1" applyBorder="1" applyAlignment="1">
      <alignment horizontal="center" vertical="center" wrapText="1"/>
    </xf>
    <xf numFmtId="166" fontId="21" fillId="2" borderId="5" xfId="2" applyNumberFormat="1" applyFont="1" applyFill="1" applyBorder="1" applyAlignment="1">
      <alignment horizontal="center" vertical="center" wrapText="1"/>
    </xf>
    <xf numFmtId="3" fontId="21" fillId="2" borderId="5" xfId="2" applyNumberFormat="1" applyFont="1" applyFill="1" applyBorder="1" applyAlignment="1">
      <alignment horizontal="center" vertical="center" wrapText="1"/>
    </xf>
    <xf numFmtId="3" fontId="21" fillId="2" borderId="21" xfId="2" applyNumberFormat="1" applyFont="1" applyFill="1" applyBorder="1" applyAlignment="1">
      <alignment horizontal="center" vertical="center" wrapText="1"/>
    </xf>
    <xf numFmtId="49" fontId="21" fillId="2" borderId="54" xfId="2" applyNumberFormat="1" applyFont="1" applyFill="1" applyBorder="1" applyAlignment="1">
      <alignment vertical="center" wrapText="1"/>
    </xf>
    <xf numFmtId="166" fontId="21" fillId="2" borderId="21" xfId="2" applyNumberFormat="1" applyFont="1" applyFill="1" applyBorder="1" applyAlignment="1">
      <alignment horizontal="center" vertical="center" wrapText="1"/>
    </xf>
    <xf numFmtId="0" fontId="22" fillId="2" borderId="54" xfId="2" applyNumberFormat="1" applyFont="1" applyFill="1" applyBorder="1" applyAlignment="1">
      <alignment vertical="center" wrapText="1"/>
    </xf>
    <xf numFmtId="0" fontId="20" fillId="2" borderId="51" xfId="2" applyNumberFormat="1" applyFont="1" applyFill="1" applyBorder="1" applyAlignment="1">
      <alignment horizontal="left" vertical="center" wrapText="1"/>
    </xf>
    <xf numFmtId="0" fontId="21" fillId="2" borderId="35" xfId="2" applyNumberFormat="1" applyFont="1" applyFill="1" applyBorder="1" applyAlignment="1">
      <alignment horizontal="center" wrapText="1"/>
    </xf>
    <xf numFmtId="0" fontId="21" fillId="2" borderId="8" xfId="2" applyNumberFormat="1" applyFont="1" applyFill="1" applyBorder="1" applyAlignment="1">
      <alignment horizontal="center" wrapText="1"/>
    </xf>
    <xf numFmtId="0" fontId="21" fillId="2" borderId="36" xfId="2" applyNumberFormat="1" applyFont="1" applyFill="1" applyBorder="1" applyAlignment="1">
      <alignment horizontal="center" wrapText="1"/>
    </xf>
    <xf numFmtId="166" fontId="21" fillId="2" borderId="11" xfId="2" applyNumberFormat="1" applyFont="1" applyFill="1" applyBorder="1" applyAlignment="1">
      <alignment horizontal="center" vertical="center" wrapText="1"/>
    </xf>
    <xf numFmtId="0" fontId="22" fillId="2" borderId="53" xfId="2" applyNumberFormat="1" applyFont="1" applyFill="1" applyBorder="1" applyAlignment="1">
      <alignment vertical="center" wrapText="1"/>
    </xf>
    <xf numFmtId="0" fontId="21" fillId="2" borderId="38" xfId="2" applyNumberFormat="1" applyFont="1" applyFill="1" applyBorder="1" applyAlignment="1">
      <alignment horizontal="center" vertical="center" wrapText="1"/>
    </xf>
    <xf numFmtId="166" fontId="21" fillId="2" borderId="16" xfId="2" applyNumberFormat="1" applyFont="1" applyFill="1" applyBorder="1" applyAlignment="1">
      <alignment horizontal="center" vertical="center" wrapText="1"/>
    </xf>
    <xf numFmtId="3" fontId="21" fillId="2" borderId="16" xfId="2" applyNumberFormat="1" applyFont="1" applyFill="1" applyBorder="1" applyAlignment="1">
      <alignment horizontal="center" vertical="center" wrapText="1"/>
    </xf>
    <xf numFmtId="166" fontId="21" fillId="2" borderId="28" xfId="2" applyNumberFormat="1" applyFont="1" applyFill="1" applyBorder="1" applyAlignment="1">
      <alignment horizontal="center" vertical="center" wrapText="1"/>
    </xf>
    <xf numFmtId="0" fontId="23" fillId="2" borderId="43" xfId="2" applyNumberFormat="1" applyFont="1" applyFill="1" applyBorder="1" applyAlignment="1">
      <alignment vertical="center" wrapText="1"/>
    </xf>
    <xf numFmtId="0" fontId="21" fillId="2" borderId="45" xfId="2" applyNumberFormat="1" applyFont="1" applyFill="1" applyBorder="1" applyAlignment="1">
      <alignment horizontal="center" vertical="center" wrapText="1"/>
    </xf>
    <xf numFmtId="3" fontId="21" fillId="2" borderId="31" xfId="2" applyNumberFormat="1" applyFont="1" applyFill="1" applyBorder="1" applyAlignment="1">
      <alignment horizontal="center" vertical="center" wrapText="1"/>
    </xf>
    <xf numFmtId="3" fontId="21" fillId="2" borderId="47" xfId="2" applyNumberFormat="1" applyFont="1" applyFill="1" applyBorder="1" applyAlignment="1">
      <alignment horizontal="center" vertical="center" wrapText="1"/>
    </xf>
    <xf numFmtId="166" fontId="8" fillId="2" borderId="77" xfId="2" applyNumberFormat="1" applyFont="1" applyFill="1" applyBorder="1" applyAlignment="1">
      <alignment horizontal="center" vertical="center" wrapText="1"/>
    </xf>
    <xf numFmtId="166" fontId="8" fillId="2" borderId="26" xfId="2" applyNumberFormat="1" applyFont="1" applyFill="1" applyBorder="1" applyAlignment="1">
      <alignment horizontal="center" vertical="center" wrapText="1"/>
    </xf>
    <xf numFmtId="166" fontId="8" fillId="0" borderId="5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center" vertical="center" wrapText="1"/>
    </xf>
    <xf numFmtId="3" fontId="8" fillId="0" borderId="64" xfId="2" applyNumberFormat="1" applyFont="1" applyFill="1" applyBorder="1" applyAlignment="1">
      <alignment horizontal="center" vertical="center"/>
    </xf>
    <xf numFmtId="4" fontId="8" fillId="0" borderId="66" xfId="2" applyNumberFormat="1" applyFont="1" applyFill="1" applyBorder="1" applyAlignment="1">
      <alignment horizontal="center" vertical="center"/>
    </xf>
    <xf numFmtId="3" fontId="8" fillId="0" borderId="24" xfId="2" applyNumberFormat="1" applyFont="1" applyFill="1" applyBorder="1" applyAlignment="1">
      <alignment horizontal="center" vertical="center" wrapText="1"/>
    </xf>
    <xf numFmtId="2" fontId="8" fillId="0" borderId="21" xfId="2" applyNumberFormat="1" applyFont="1" applyFill="1" applyBorder="1" applyAlignment="1">
      <alignment horizontal="center" vertical="center"/>
    </xf>
    <xf numFmtId="166" fontId="8" fillId="0" borderId="24" xfId="2" applyNumberFormat="1" applyFont="1" applyFill="1" applyBorder="1" applyAlignment="1">
      <alignment horizontal="center" vertical="center" wrapText="1"/>
    </xf>
    <xf numFmtId="166" fontId="8" fillId="0" borderId="72" xfId="2" applyNumberFormat="1" applyFont="1" applyFill="1" applyBorder="1" applyAlignment="1">
      <alignment horizontal="center" vertical="center" wrapText="1"/>
    </xf>
    <xf numFmtId="166" fontId="8" fillId="0" borderId="67" xfId="2" applyNumberFormat="1" applyFont="1" applyFill="1" applyBorder="1" applyAlignment="1">
      <alignment horizontal="center" vertical="center" wrapText="1"/>
    </xf>
    <xf numFmtId="166" fontId="8" fillId="0" borderId="73" xfId="2" applyNumberFormat="1" applyFont="1" applyFill="1" applyBorder="1" applyAlignment="1">
      <alignment horizontal="center" vertical="center" wrapText="1"/>
    </xf>
    <xf numFmtId="166" fontId="8" fillId="0" borderId="18" xfId="2" applyNumberFormat="1" applyFont="1" applyFill="1" applyBorder="1" applyAlignment="1">
      <alignment horizontal="center" vertical="center" wrapText="1"/>
    </xf>
    <xf numFmtId="3" fontId="8" fillId="0" borderId="20" xfId="2" applyNumberFormat="1" applyFont="1" applyFill="1" applyBorder="1" applyAlignment="1">
      <alignment horizontal="center" vertical="center"/>
    </xf>
    <xf numFmtId="2" fontId="8" fillId="0" borderId="18" xfId="2" applyNumberFormat="1" applyFont="1" applyFill="1" applyBorder="1" applyAlignment="1">
      <alignment horizontal="center" vertical="center"/>
    </xf>
    <xf numFmtId="2" fontId="8" fillId="0" borderId="19" xfId="2" applyNumberFormat="1" applyFont="1" applyFill="1" applyBorder="1" applyAlignment="1">
      <alignment horizontal="center" vertical="center"/>
    </xf>
    <xf numFmtId="3" fontId="8" fillId="0" borderId="18" xfId="2" applyNumberFormat="1" applyFont="1" applyFill="1" applyBorder="1" applyAlignment="1">
      <alignment horizontal="center" vertical="center"/>
    </xf>
    <xf numFmtId="3" fontId="8" fillId="0" borderId="40" xfId="2" applyNumberFormat="1" applyFont="1" applyFill="1" applyBorder="1" applyAlignment="1">
      <alignment horizontal="center" vertical="center" wrapText="1"/>
    </xf>
    <xf numFmtId="168" fontId="8" fillId="0" borderId="5" xfId="2" applyNumberFormat="1" applyFont="1" applyFill="1" applyBorder="1" applyAlignment="1">
      <alignment horizontal="center" vertical="center"/>
    </xf>
    <xf numFmtId="2" fontId="8" fillId="0" borderId="5" xfId="2" applyNumberFormat="1" applyFont="1" applyFill="1" applyBorder="1" applyAlignment="1">
      <alignment horizontal="center" vertical="center"/>
    </xf>
    <xf numFmtId="0" fontId="8" fillId="0" borderId="5" xfId="2" applyNumberFormat="1" applyFont="1" applyFill="1" applyBorder="1" applyAlignment="1">
      <alignment horizontal="center" vertical="center"/>
    </xf>
    <xf numFmtId="0" fontId="8" fillId="0" borderId="21" xfId="2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>
      <alignment horizontal="center" vertical="center" wrapText="1"/>
    </xf>
    <xf numFmtId="166" fontId="8" fillId="0" borderId="40" xfId="2" applyNumberFormat="1" applyFont="1" applyFill="1" applyBorder="1" applyAlignment="1">
      <alignment horizontal="center" vertical="center" wrapText="1"/>
    </xf>
    <xf numFmtId="0" fontId="8" fillId="0" borderId="40" xfId="2" applyNumberFormat="1" applyFont="1" applyFill="1" applyBorder="1" applyAlignment="1">
      <alignment horizontal="center" vertical="center"/>
    </xf>
    <xf numFmtId="0" fontId="8" fillId="0" borderId="24" xfId="2" applyNumberFormat="1" applyFont="1" applyFill="1" applyBorder="1" applyAlignment="1">
      <alignment horizontal="center" vertical="center"/>
    </xf>
    <xf numFmtId="1" fontId="8" fillId="0" borderId="24" xfId="2" applyNumberFormat="1" applyFont="1" applyFill="1" applyBorder="1" applyAlignment="1">
      <alignment horizontal="center" vertical="center" wrapText="1"/>
    </xf>
    <xf numFmtId="166" fontId="8" fillId="0" borderId="5" xfId="2" applyNumberFormat="1" applyFont="1" applyFill="1" applyBorder="1" applyAlignment="1">
      <alignment horizontal="center" vertical="center"/>
    </xf>
    <xf numFmtId="4" fontId="8" fillId="0" borderId="64" xfId="2" applyNumberFormat="1" applyFont="1" applyFill="1" applyBorder="1" applyAlignment="1">
      <alignment horizontal="center" vertical="center"/>
    </xf>
    <xf numFmtId="4" fontId="8" fillId="0" borderId="61" xfId="2" applyNumberFormat="1" applyFont="1" applyFill="1" applyBorder="1" applyAlignment="1">
      <alignment horizontal="center" vertical="center"/>
    </xf>
    <xf numFmtId="2" fontId="8" fillId="0" borderId="11" xfId="2" applyNumberFormat="1" applyFont="1" applyFill="1" applyBorder="1" applyAlignment="1">
      <alignment horizontal="center" vertical="center"/>
    </xf>
    <xf numFmtId="0" fontId="8" fillId="0" borderId="11" xfId="2" applyNumberFormat="1" applyFont="1" applyFill="1" applyBorder="1" applyAlignment="1">
      <alignment horizontal="center" vertical="center"/>
    </xf>
    <xf numFmtId="4" fontId="8" fillId="0" borderId="21" xfId="2" applyNumberFormat="1" applyFont="1" applyFill="1" applyBorder="1" applyAlignment="1">
      <alignment horizontal="center" vertical="center"/>
    </xf>
    <xf numFmtId="4" fontId="8" fillId="0" borderId="72" xfId="2" applyNumberFormat="1" applyFont="1" applyFill="1" applyBorder="1" applyAlignment="1">
      <alignment horizontal="center" vertical="center" wrapText="1"/>
    </xf>
    <xf numFmtId="166" fontId="8" fillId="0" borderId="55" xfId="2" applyNumberFormat="1" applyFont="1" applyFill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166" fontId="8" fillId="0" borderId="65" xfId="2" applyNumberFormat="1" applyFont="1" applyFill="1" applyBorder="1" applyAlignment="1">
      <alignment horizontal="center" vertical="center" wrapText="1"/>
    </xf>
    <xf numFmtId="166" fontId="8" fillId="0" borderId="27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/>
    </xf>
    <xf numFmtId="0" fontId="8" fillId="0" borderId="28" xfId="2" applyNumberFormat="1" applyFont="1" applyFill="1" applyBorder="1" applyAlignment="1">
      <alignment horizontal="center" vertical="center"/>
    </xf>
    <xf numFmtId="3" fontId="8" fillId="0" borderId="27" xfId="2" applyNumberFormat="1" applyFont="1" applyFill="1" applyBorder="1" applyAlignment="1">
      <alignment horizontal="center" vertical="center" wrapText="1"/>
    </xf>
    <xf numFmtId="166" fontId="8" fillId="0" borderId="20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/>
    </xf>
    <xf numFmtId="0" fontId="8" fillId="0" borderId="19" xfId="2" applyNumberFormat="1" applyFont="1" applyFill="1" applyBorder="1" applyAlignment="1">
      <alignment horizontal="center" vertical="center"/>
    </xf>
    <xf numFmtId="166" fontId="8" fillId="0" borderId="64" xfId="2" applyNumberFormat="1" applyFont="1" applyFill="1" applyBorder="1" applyAlignment="1">
      <alignment horizontal="center" vertical="center" wrapText="1"/>
    </xf>
    <xf numFmtId="3" fontId="8" fillId="0" borderId="46" xfId="2" applyNumberFormat="1" applyFont="1" applyFill="1" applyBorder="1" applyAlignment="1">
      <alignment horizontal="center" vertical="center"/>
    </xf>
    <xf numFmtId="3" fontId="8" fillId="0" borderId="32" xfId="2" applyNumberFormat="1" applyFont="1" applyFill="1" applyBorder="1" applyAlignment="1">
      <alignment horizontal="center" vertical="center"/>
    </xf>
    <xf numFmtId="4" fontId="8" fillId="0" borderId="18" xfId="2" applyNumberFormat="1" applyFont="1" applyFill="1" applyBorder="1" applyAlignment="1">
      <alignment horizontal="center" vertical="center"/>
    </xf>
    <xf numFmtId="3" fontId="8" fillId="0" borderId="61" xfId="2" applyNumberFormat="1" applyFont="1" applyFill="1" applyBorder="1" applyAlignment="1">
      <alignment horizontal="center" vertical="center"/>
    </xf>
    <xf numFmtId="4" fontId="8" fillId="0" borderId="19" xfId="2" applyNumberFormat="1" applyFont="1" applyFill="1" applyBorder="1" applyAlignment="1">
      <alignment horizontal="center" vertical="center"/>
    </xf>
    <xf numFmtId="3" fontId="8" fillId="0" borderId="37" xfId="2" applyNumberFormat="1" applyFont="1" applyFill="1" applyBorder="1" applyAlignment="1">
      <alignment horizontal="center" vertical="center"/>
    </xf>
    <xf numFmtId="1" fontId="8" fillId="0" borderId="37" xfId="2" applyNumberFormat="1" applyFont="1" applyFill="1" applyBorder="1" applyAlignment="1">
      <alignment horizontal="center" vertical="center"/>
    </xf>
    <xf numFmtId="0" fontId="8" fillId="0" borderId="72" xfId="2" applyNumberFormat="1" applyFont="1" applyFill="1" applyBorder="1" applyAlignment="1">
      <alignment horizontal="center" vertical="center"/>
    </xf>
    <xf numFmtId="3" fontId="8" fillId="0" borderId="40" xfId="2" applyNumberFormat="1" applyFont="1" applyFill="1" applyBorder="1" applyAlignment="1">
      <alignment horizontal="center" vertical="center"/>
    </xf>
    <xf numFmtId="2" fontId="8" fillId="0" borderId="72" xfId="2" applyNumberFormat="1" applyFont="1" applyFill="1" applyBorder="1" applyAlignment="1">
      <alignment horizontal="center" vertical="center"/>
    </xf>
    <xf numFmtId="0" fontId="8" fillId="0" borderId="37" xfId="2" applyNumberFormat="1" applyFont="1" applyFill="1" applyBorder="1" applyAlignment="1">
      <alignment horizontal="center" vertical="center"/>
    </xf>
    <xf numFmtId="3" fontId="8" fillId="0" borderId="37" xfId="2" applyNumberFormat="1" applyFont="1" applyFill="1" applyBorder="1" applyAlignment="1">
      <alignment horizontal="center" vertical="center" wrapText="1"/>
    </xf>
    <xf numFmtId="1" fontId="8" fillId="0" borderId="37" xfId="2" applyNumberFormat="1" applyFont="1" applyFill="1" applyBorder="1" applyAlignment="1">
      <alignment horizontal="center" vertical="center" wrapText="1"/>
    </xf>
    <xf numFmtId="3" fontId="8" fillId="0" borderId="5" xfId="2" applyNumberFormat="1" applyFont="1" applyFill="1" applyBorder="1" applyAlignment="1">
      <alignment horizontal="center" vertical="center"/>
    </xf>
    <xf numFmtId="166" fontId="8" fillId="0" borderId="40" xfId="2" applyNumberFormat="1" applyFont="1" applyFill="1" applyBorder="1" applyAlignment="1">
      <alignment horizontal="center" vertical="center"/>
    </xf>
    <xf numFmtId="1" fontId="8" fillId="0" borderId="4" xfId="2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>
      <alignment horizontal="center" vertical="center"/>
    </xf>
    <xf numFmtId="166" fontId="8" fillId="0" borderId="37" xfId="2" applyNumberFormat="1" applyFont="1" applyFill="1" applyBorder="1" applyAlignment="1">
      <alignment horizontal="center" vertical="center"/>
    </xf>
    <xf numFmtId="166" fontId="8" fillId="0" borderId="4" xfId="2" applyNumberFormat="1" applyFont="1" applyFill="1" applyBorder="1" applyAlignment="1">
      <alignment horizontal="center" vertical="center"/>
    </xf>
    <xf numFmtId="1" fontId="8" fillId="0" borderId="40" xfId="2" applyNumberFormat="1" applyFont="1" applyFill="1" applyBorder="1" applyAlignment="1">
      <alignment horizontal="center" vertical="center"/>
    </xf>
    <xf numFmtId="2" fontId="8" fillId="0" borderId="16" xfId="2" applyNumberFormat="1" applyFont="1" applyFill="1" applyBorder="1" applyAlignment="1">
      <alignment horizontal="center" vertical="center"/>
    </xf>
    <xf numFmtId="2" fontId="8" fillId="0" borderId="28" xfId="2" applyNumberFormat="1" applyFont="1" applyFill="1" applyBorder="1" applyAlignment="1">
      <alignment horizontal="center" vertical="center"/>
    </xf>
    <xf numFmtId="3" fontId="8" fillId="0" borderId="16" xfId="2" applyNumberFormat="1" applyFont="1" applyFill="1" applyBorder="1" applyAlignment="1">
      <alignment horizontal="center" vertical="center" wrapText="1"/>
    </xf>
    <xf numFmtId="2" fontId="8" fillId="0" borderId="73" xfId="2" applyNumberFormat="1" applyFont="1" applyFill="1" applyBorder="1" applyAlignment="1">
      <alignment horizontal="center" vertical="center"/>
    </xf>
    <xf numFmtId="3" fontId="8" fillId="0" borderId="31" xfId="2" applyNumberFormat="1" applyFont="1" applyFill="1" applyBorder="1" applyAlignment="1">
      <alignment horizontal="center" vertical="center" wrapText="1"/>
    </xf>
    <xf numFmtId="4" fontId="8" fillId="0" borderId="33" xfId="2" applyNumberFormat="1" applyFont="1" applyFill="1" applyBorder="1" applyAlignment="1">
      <alignment horizontal="center" vertical="center"/>
    </xf>
    <xf numFmtId="4" fontId="8" fillId="0" borderId="47" xfId="2" applyNumberFormat="1" applyFont="1" applyFill="1" applyBorder="1" applyAlignment="1">
      <alignment horizontal="center" vertical="center"/>
    </xf>
    <xf numFmtId="3" fontId="8" fillId="0" borderId="46" xfId="2" applyNumberFormat="1" applyFont="1" applyFill="1" applyBorder="1" applyAlignment="1">
      <alignment horizontal="center" vertical="center" wrapText="1"/>
    </xf>
    <xf numFmtId="0" fontId="8" fillId="0" borderId="31" xfId="2" applyNumberFormat="1" applyFont="1" applyFill="1" applyBorder="1" applyAlignment="1">
      <alignment horizontal="center" vertical="center"/>
    </xf>
    <xf numFmtId="3" fontId="8" fillId="0" borderId="71" xfId="2" applyNumberFormat="1" applyFont="1" applyFill="1" applyBorder="1" applyAlignment="1">
      <alignment horizontal="center" vertical="center" wrapText="1"/>
    </xf>
    <xf numFmtId="0" fontId="8" fillId="0" borderId="47" xfId="2" applyNumberFormat="1" applyFont="1" applyFill="1" applyBorder="1" applyAlignment="1">
      <alignment horizontal="center" vertical="center"/>
    </xf>
    <xf numFmtId="1" fontId="8" fillId="0" borderId="16" xfId="2" applyNumberFormat="1" applyFont="1" applyFill="1" applyBorder="1" applyAlignment="1">
      <alignment horizontal="center" vertical="center"/>
    </xf>
    <xf numFmtId="1" fontId="8" fillId="0" borderId="28" xfId="2" applyNumberFormat="1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/>
    </xf>
    <xf numFmtId="4" fontId="8" fillId="0" borderId="28" xfId="2" applyNumberFormat="1" applyFont="1" applyFill="1" applyBorder="1" applyAlignment="1">
      <alignment horizontal="center" vertical="center"/>
    </xf>
    <xf numFmtId="0" fontId="6" fillId="2" borderId="51" xfId="2" applyNumberFormat="1" applyFont="1" applyFill="1" applyBorder="1" applyAlignment="1">
      <alignment horizontal="left" wrapText="1"/>
    </xf>
    <xf numFmtId="1" fontId="6" fillId="2" borderId="9" xfId="2" applyNumberFormat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6" fillId="2" borderId="18" xfId="1" applyNumberFormat="1" applyFont="1" applyFill="1" applyBorder="1" applyAlignment="1">
      <alignment horizontal="center" vertical="center"/>
    </xf>
    <xf numFmtId="3" fontId="8" fillId="2" borderId="31" xfId="2" applyNumberFormat="1" applyFont="1" applyFill="1" applyBorder="1" applyAlignment="1">
      <alignment horizontal="center" vertical="center"/>
    </xf>
    <xf numFmtId="3" fontId="8" fillId="2" borderId="64" xfId="2" applyNumberFormat="1" applyFont="1" applyFill="1" applyBorder="1" applyAlignment="1">
      <alignment horizontal="center" vertical="center"/>
    </xf>
    <xf numFmtId="1" fontId="8" fillId="2" borderId="43" xfId="2" applyNumberFormat="1" applyFont="1" applyFill="1" applyBorder="1" applyAlignment="1">
      <alignment horizontal="center" vertical="center"/>
    </xf>
    <xf numFmtId="3" fontId="8" fillId="0" borderId="31" xfId="2" applyNumberFormat="1" applyFont="1" applyFill="1" applyBorder="1" applyAlignment="1">
      <alignment horizontal="center" vertical="center"/>
    </xf>
    <xf numFmtId="4" fontId="8" fillId="0" borderId="31" xfId="2" applyNumberFormat="1" applyFont="1" applyFill="1" applyBorder="1" applyAlignment="1">
      <alignment horizontal="center" vertical="center"/>
    </xf>
    <xf numFmtId="4" fontId="8" fillId="2" borderId="33" xfId="2" applyNumberFormat="1" applyFont="1" applyFill="1" applyBorder="1" applyAlignment="1">
      <alignment horizontal="center" vertical="center"/>
    </xf>
    <xf numFmtId="3" fontId="8" fillId="2" borderId="46" xfId="2" applyNumberFormat="1" applyFont="1" applyFill="1" applyBorder="1" applyAlignment="1">
      <alignment horizontal="center" vertical="center"/>
    </xf>
    <xf numFmtId="4" fontId="8" fillId="2" borderId="47" xfId="2" applyNumberFormat="1" applyFont="1" applyFill="1" applyBorder="1" applyAlignment="1">
      <alignment horizontal="center" vertical="center"/>
    </xf>
    <xf numFmtId="0" fontId="6" fillId="2" borderId="45" xfId="1" applyNumberFormat="1" applyFont="1" applyFill="1" applyBorder="1" applyAlignment="1">
      <alignment horizontal="center"/>
    </xf>
    <xf numFmtId="164" fontId="6" fillId="2" borderId="30" xfId="1" applyNumberFormat="1" applyFont="1" applyFill="1" applyBorder="1" applyAlignment="1" applyProtection="1">
      <alignment horizontal="center" vertical="center"/>
      <protection locked="0"/>
    </xf>
    <xf numFmtId="164" fontId="6" fillId="2" borderId="47" xfId="1" applyNumberFormat="1" applyFont="1" applyFill="1" applyBorder="1" applyAlignment="1" applyProtection="1">
      <alignment horizontal="center" vertical="center"/>
      <protection locked="0"/>
    </xf>
    <xf numFmtId="0" fontId="6" fillId="2" borderId="62" xfId="1" applyNumberFormat="1" applyFont="1" applyFill="1" applyBorder="1" applyAlignment="1">
      <alignment horizontal="center" vertical="top" wrapText="1"/>
    </xf>
    <xf numFmtId="0" fontId="6" fillId="2" borderId="45" xfId="1" applyNumberFormat="1" applyFont="1" applyFill="1" applyBorder="1" applyAlignment="1">
      <alignment horizontal="center" vertical="center" wrapText="1"/>
    </xf>
    <xf numFmtId="0" fontId="11" fillId="2" borderId="51" xfId="2" applyNumberFormat="1" applyFont="1" applyFill="1" applyBorder="1" applyAlignment="1">
      <alignment vertical="center" wrapText="1"/>
    </xf>
    <xf numFmtId="0" fontId="11" fillId="2" borderId="54" xfId="2" applyNumberFormat="1" applyFont="1" applyFill="1" applyBorder="1" applyAlignment="1">
      <alignment vertical="center" wrapText="1"/>
    </xf>
    <xf numFmtId="1" fontId="8" fillId="2" borderId="54" xfId="2" applyNumberFormat="1" applyFont="1" applyFill="1" applyBorder="1" applyAlignment="1">
      <alignment vertical="center" wrapText="1"/>
    </xf>
    <xf numFmtId="3" fontId="8" fillId="2" borderId="68" xfId="2" applyNumberFormat="1" applyFont="1" applyFill="1" applyBorder="1" applyAlignment="1">
      <alignment horizontal="center"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8" fillId="2" borderId="54" xfId="2" applyNumberFormat="1" applyFont="1" applyFill="1" applyBorder="1" applyAlignment="1">
      <alignment horizontal="left" vertical="center" wrapText="1"/>
    </xf>
    <xf numFmtId="0" fontId="8" fillId="2" borderId="14" xfId="2" applyNumberFormat="1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3" fontId="8" fillId="2" borderId="70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54" xfId="2" applyNumberFormat="1" applyFont="1" applyFill="1" applyBorder="1" applyAlignment="1">
      <alignment horizontal="left" vertical="center" wrapText="1"/>
    </xf>
    <xf numFmtId="0" fontId="8" fillId="2" borderId="14" xfId="2" applyNumberFormat="1" applyFont="1" applyFill="1" applyBorder="1" applyAlignment="1">
      <alignment horizontal="center" vertical="center" wrapText="1"/>
    </xf>
    <xf numFmtId="0" fontId="8" fillId="2" borderId="33" xfId="2" applyNumberFormat="1" applyFont="1" applyFill="1" applyBorder="1" applyAlignment="1">
      <alignment horizontal="center" vertical="center" wrapText="1"/>
    </xf>
    <xf numFmtId="0" fontId="8" fillId="2" borderId="64" xfId="2" applyNumberFormat="1" applyFont="1" applyFill="1" applyBorder="1" applyAlignment="1">
      <alignment horizontal="center" vertical="center" wrapText="1"/>
    </xf>
    <xf numFmtId="0" fontId="8" fillId="2" borderId="51" xfId="2" applyNumberFormat="1" applyFont="1" applyFill="1" applyBorder="1" applyAlignment="1">
      <alignment horizontal="left" vertical="center" wrapText="1"/>
    </xf>
    <xf numFmtId="1" fontId="8" fillId="2" borderId="24" xfId="2" applyNumberFormat="1" applyFont="1" applyFill="1" applyBorder="1" applyAlignment="1">
      <alignment horizontal="center" vertical="center" wrapText="1"/>
    </xf>
    <xf numFmtId="1" fontId="8" fillId="2" borderId="5" xfId="2" applyNumberFormat="1" applyFont="1" applyFill="1" applyBorder="1" applyAlignment="1">
      <alignment horizontal="center" vertical="center" wrapText="1"/>
    </xf>
    <xf numFmtId="0" fontId="8" fillId="2" borderId="50" xfId="2" applyNumberFormat="1" applyFont="1" applyFill="1" applyBorder="1" applyAlignment="1">
      <alignment horizontal="left" vertical="center" wrapText="1"/>
    </xf>
    <xf numFmtId="0" fontId="8" fillId="2" borderId="66" xfId="2" applyNumberFormat="1" applyFont="1" applyFill="1" applyBorder="1" applyAlignment="1">
      <alignment horizontal="center" vertical="center" wrapText="1"/>
    </xf>
    <xf numFmtId="0" fontId="8" fillId="2" borderId="67" xfId="2" applyNumberFormat="1" applyFont="1" applyFill="1" applyBorder="1" applyAlignment="1">
      <alignment horizontal="center" vertical="center" wrapText="1"/>
    </xf>
    <xf numFmtId="0" fontId="8" fillId="2" borderId="11" xfId="2" applyNumberFormat="1" applyFont="1" applyFill="1" applyBorder="1" applyAlignment="1">
      <alignment horizontal="center" vertical="center" wrapText="1"/>
    </xf>
    <xf numFmtId="0" fontId="8" fillId="2" borderId="24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" fontId="8" fillId="2" borderId="67" xfId="2" applyNumberFormat="1" applyFont="1" applyFill="1" applyBorder="1" applyAlignment="1">
      <alignment horizontal="center" vertical="center" wrapText="1"/>
    </xf>
    <xf numFmtId="1" fontId="8" fillId="2" borderId="16" xfId="2" applyNumberFormat="1" applyFont="1" applyFill="1" applyBorder="1" applyAlignment="1">
      <alignment horizontal="center" vertical="center" wrapText="1"/>
    </xf>
    <xf numFmtId="166" fontId="8" fillId="2" borderId="14" xfId="2" applyNumberFormat="1" applyFont="1" applyFill="1" applyBorder="1" applyAlignment="1">
      <alignment horizontal="center" vertical="center" wrapText="1"/>
    </xf>
    <xf numFmtId="0" fontId="8" fillId="2" borderId="40" xfId="2" applyNumberFormat="1" applyFont="1" applyFill="1" applyBorder="1" applyAlignment="1">
      <alignment horizontal="center" vertical="center" wrapText="1"/>
    </xf>
    <xf numFmtId="0" fontId="8" fillId="2" borderId="72" xfId="2" applyNumberFormat="1" applyFont="1" applyFill="1" applyBorder="1" applyAlignment="1">
      <alignment horizontal="center" vertical="center" wrapText="1"/>
    </xf>
    <xf numFmtId="166" fontId="8" fillId="2" borderId="24" xfId="2" applyNumberFormat="1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8" fillId="2" borderId="54" xfId="2" applyNumberFormat="1" applyFont="1" applyFill="1" applyBorder="1" applyAlignment="1">
      <alignment horizontal="left" vertical="center" wrapText="1"/>
    </xf>
    <xf numFmtId="0" fontId="6" fillId="2" borderId="37" xfId="1" applyNumberFormat="1" applyFont="1" applyFill="1" applyBorder="1" applyAlignment="1" applyProtection="1">
      <alignment horizontal="left" wrapText="1"/>
      <protection locked="0"/>
    </xf>
    <xf numFmtId="0" fontId="6" fillId="2" borderId="38" xfId="1" applyNumberFormat="1" applyFont="1" applyFill="1" applyBorder="1" applyAlignment="1" applyProtection="1">
      <alignment horizontal="left"/>
      <protection locked="0"/>
    </xf>
    <xf numFmtId="0" fontId="24" fillId="2" borderId="51" xfId="1" applyNumberFormat="1" applyFont="1" applyFill="1" applyBorder="1" applyAlignment="1" applyProtection="1">
      <alignment horizontal="left" wrapText="1"/>
      <protection locked="0"/>
    </xf>
    <xf numFmtId="0" fontId="6" fillId="2" borderId="54" xfId="1" applyNumberFormat="1" applyFont="1" applyFill="1" applyBorder="1" applyAlignment="1" applyProtection="1">
      <alignment horizontal="left" wrapText="1"/>
      <protection locked="0"/>
    </xf>
    <xf numFmtId="0" fontId="6" fillId="2" borderId="53" xfId="1" applyNumberFormat="1" applyFont="1" applyFill="1" applyBorder="1" applyAlignment="1" applyProtection="1">
      <alignment horizontal="left"/>
      <protection locked="0"/>
    </xf>
    <xf numFmtId="0" fontId="6" fillId="2" borderId="41" xfId="1" applyNumberFormat="1" applyFont="1" applyFill="1" applyBorder="1" applyAlignment="1">
      <alignment horizontal="center" vertical="center" wrapText="1"/>
    </xf>
    <xf numFmtId="0" fontId="6" fillId="2" borderId="25" xfId="1" applyNumberFormat="1" applyFont="1" applyFill="1" applyBorder="1" applyAlignment="1">
      <alignment horizontal="center" vertical="center" wrapText="1"/>
    </xf>
    <xf numFmtId="0" fontId="6" fillId="2" borderId="57" xfId="1" applyNumberFormat="1" applyFont="1" applyFill="1" applyBorder="1" applyAlignment="1">
      <alignment horizontal="center" vertical="center" wrapText="1"/>
    </xf>
    <xf numFmtId="0" fontId="6" fillId="2" borderId="39" xfId="1" applyNumberFormat="1" applyFont="1" applyFill="1" applyBorder="1" applyAlignment="1">
      <alignment horizontal="center" vertical="center" wrapText="1"/>
    </xf>
    <xf numFmtId="0" fontId="6" fillId="2" borderId="6" xfId="1" applyNumberFormat="1" applyFont="1" applyFill="1" applyBorder="1" applyAlignment="1">
      <alignment horizontal="center" vertical="center" wrapText="1"/>
    </xf>
    <xf numFmtId="0" fontId="6" fillId="2" borderId="12" xfId="1" applyNumberFormat="1" applyFont="1" applyFill="1" applyBorder="1" applyAlignment="1">
      <alignment horizontal="center" vertical="center" wrapText="1"/>
    </xf>
    <xf numFmtId="0" fontId="6" fillId="2" borderId="42" xfId="1" applyNumberFormat="1" applyFont="1" applyFill="1" applyBorder="1" applyAlignment="1">
      <alignment horizontal="center" vertical="center" wrapText="1"/>
    </xf>
    <xf numFmtId="0" fontId="6" fillId="2" borderId="7" xfId="1" applyNumberFormat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6" fillId="2" borderId="60" xfId="1" applyNumberFormat="1" applyFont="1" applyFill="1" applyBorder="1" applyAlignment="1">
      <alignment horizontal="center" vertical="center" wrapText="1"/>
    </xf>
    <xf numFmtId="0" fontId="6" fillId="2" borderId="8" xfId="1" applyNumberFormat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61" xfId="1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left" wrapText="1"/>
    </xf>
    <xf numFmtId="0" fontId="12" fillId="2" borderId="52" xfId="1" applyNumberFormat="1" applyFont="1" applyFill="1" applyBorder="1" applyAlignment="1">
      <alignment horizontal="left" vertical="center" wrapText="1"/>
    </xf>
    <xf numFmtId="0" fontId="12" fillId="2" borderId="51" xfId="1" applyNumberFormat="1" applyFont="1" applyFill="1" applyBorder="1" applyAlignment="1">
      <alignment horizontal="left" vertical="center" wrapText="1"/>
    </xf>
    <xf numFmtId="0" fontId="6" fillId="2" borderId="0" xfId="1" applyNumberFormat="1" applyFont="1" applyFill="1" applyBorder="1" applyAlignment="1">
      <alignment horizontal="left"/>
    </xf>
    <xf numFmtId="0" fontId="12" fillId="2" borderId="0" xfId="1" applyNumberFormat="1" applyFont="1" applyFill="1" applyBorder="1" applyAlignment="1">
      <alignment horizontal="left"/>
    </xf>
    <xf numFmtId="0" fontId="6" fillId="2" borderId="10" xfId="1" applyNumberFormat="1" applyFont="1" applyFill="1" applyBorder="1" applyAlignment="1">
      <alignment horizontal="center" vertical="center" wrapText="1"/>
    </xf>
    <xf numFmtId="0" fontId="6" fillId="2" borderId="11" xfId="1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6" fillId="2" borderId="62" xfId="1" applyNumberFormat="1" applyFont="1" applyFill="1" applyBorder="1" applyAlignment="1">
      <alignment horizontal="center" vertical="center" wrapText="1"/>
    </xf>
    <xf numFmtId="0" fontId="6" fillId="2" borderId="63" xfId="1" applyNumberFormat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 applyProtection="1">
      <alignment horizontal="left" vertical="center" wrapText="1"/>
      <protection locked="0"/>
    </xf>
    <xf numFmtId="0" fontId="6" fillId="2" borderId="35" xfId="1" applyNumberFormat="1" applyFont="1" applyFill="1" applyBorder="1" applyAlignment="1" applyProtection="1">
      <alignment horizontal="left" vertical="center" wrapText="1"/>
      <protection locked="0"/>
    </xf>
    <xf numFmtId="0" fontId="6" fillId="2" borderId="57" xfId="1" applyNumberFormat="1" applyFont="1" applyFill="1" applyBorder="1" applyAlignment="1" applyProtection="1">
      <alignment horizontal="left" vertical="center" wrapText="1"/>
      <protection locked="0"/>
    </xf>
    <xf numFmtId="0" fontId="6" fillId="2" borderId="58" xfId="1" applyNumberFormat="1" applyFont="1" applyFill="1" applyBorder="1" applyAlignment="1">
      <alignment horizontal="center" vertical="center"/>
    </xf>
    <xf numFmtId="0" fontId="6" fillId="2" borderId="52" xfId="1" applyNumberFormat="1" applyFont="1" applyFill="1" applyBorder="1" applyAlignment="1">
      <alignment horizontal="center" vertical="center"/>
    </xf>
    <xf numFmtId="0" fontId="6" fillId="2" borderId="59" xfId="1" applyNumberFormat="1" applyFont="1" applyFill="1" applyBorder="1" applyAlignment="1">
      <alignment horizontal="center" vertical="center"/>
    </xf>
    <xf numFmtId="0" fontId="6" fillId="2" borderId="17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6" fillId="2" borderId="44" xfId="1" applyNumberFormat="1" applyFont="1" applyFill="1" applyBorder="1" applyAlignment="1">
      <alignment horizontal="center" vertical="center" wrapText="1"/>
    </xf>
    <xf numFmtId="0" fontId="6" fillId="2" borderId="48" xfId="1" applyNumberFormat="1" applyFont="1" applyFill="1" applyBorder="1" applyAlignment="1">
      <alignment horizontal="center" vertical="center" wrapText="1"/>
    </xf>
    <xf numFmtId="0" fontId="6" fillId="2" borderId="56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right"/>
    </xf>
    <xf numFmtId="0" fontId="6" fillId="2" borderId="37" xfId="1" applyNumberFormat="1" applyFont="1" applyFill="1" applyBorder="1" applyAlignment="1">
      <alignment horizontal="left" vertical="center" wrapText="1"/>
    </xf>
    <xf numFmtId="0" fontId="6" fillId="2" borderId="38" xfId="1" applyFont="1" applyFill="1" applyBorder="1" applyAlignment="1">
      <alignment horizontal="left" vertical="center" wrapText="1"/>
    </xf>
    <xf numFmtId="0" fontId="6" fillId="2" borderId="58" xfId="1" applyNumberFormat="1" applyFont="1" applyFill="1" applyBorder="1" applyAlignment="1">
      <alignment horizontal="center" vertical="center" wrapText="1"/>
    </xf>
    <xf numFmtId="0" fontId="6" fillId="2" borderId="59" xfId="1" applyNumberFormat="1" applyFont="1" applyFill="1" applyBorder="1" applyAlignment="1">
      <alignment horizontal="center" vertical="center" wrapText="1"/>
    </xf>
    <xf numFmtId="0" fontId="6" fillId="2" borderId="33" xfId="1" applyNumberFormat="1" applyFont="1" applyFill="1" applyBorder="1" applyAlignment="1">
      <alignment horizontal="center" vertical="center"/>
    </xf>
    <xf numFmtId="0" fontId="6" fillId="2" borderId="61" xfId="1" applyNumberFormat="1" applyFont="1" applyFill="1" applyBorder="1" applyAlignment="1">
      <alignment horizontal="center" vertical="center"/>
    </xf>
    <xf numFmtId="0" fontId="6" fillId="2" borderId="19" xfId="1" applyNumberFormat="1" applyFont="1" applyFill="1" applyBorder="1" applyAlignment="1">
      <alignment horizontal="center" vertical="center" wrapText="1"/>
    </xf>
    <xf numFmtId="0" fontId="6" fillId="2" borderId="28" xfId="1" applyNumberFormat="1" applyFont="1" applyFill="1" applyBorder="1" applyAlignment="1">
      <alignment horizontal="center" vertical="center" wrapText="1"/>
    </xf>
    <xf numFmtId="0" fontId="12" fillId="2" borderId="58" xfId="1" applyNumberFormat="1" applyFont="1" applyFill="1" applyBorder="1" applyAlignment="1">
      <alignment horizontal="left" vertical="center" wrapText="1"/>
    </xf>
    <xf numFmtId="0" fontId="6" fillId="2" borderId="50" xfId="1" applyNumberFormat="1" applyFont="1" applyFill="1" applyBorder="1" applyAlignment="1">
      <alignment horizontal="left" vertical="center" wrapText="1"/>
    </xf>
    <xf numFmtId="0" fontId="6" fillId="2" borderId="51" xfId="1" applyNumberFormat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52" xfId="1" applyNumberFormat="1" applyFont="1" applyFill="1" applyBorder="1" applyAlignment="1">
      <alignment horizontal="left" vertical="center" wrapText="1"/>
    </xf>
    <xf numFmtId="0" fontId="6" fillId="2" borderId="59" xfId="1" applyNumberFormat="1" applyFont="1" applyFill="1" applyBorder="1" applyAlignment="1">
      <alignment horizontal="left" vertical="center" wrapText="1"/>
    </xf>
    <xf numFmtId="0" fontId="6" fillId="2" borderId="52" xfId="1" applyNumberFormat="1" applyFont="1" applyFill="1" applyBorder="1" applyAlignment="1">
      <alignment horizontal="center" vertical="center" wrapText="1"/>
    </xf>
    <xf numFmtId="0" fontId="6" fillId="2" borderId="80" xfId="1" applyNumberFormat="1" applyFont="1" applyFill="1" applyBorder="1" applyAlignment="1">
      <alignment horizontal="center" vertical="center" wrapText="1"/>
    </xf>
    <xf numFmtId="0" fontId="6" fillId="2" borderId="79" xfId="1" applyNumberFormat="1" applyFont="1" applyFill="1" applyBorder="1" applyAlignment="1">
      <alignment horizontal="center" vertical="center" wrapText="1"/>
    </xf>
    <xf numFmtId="0" fontId="6" fillId="2" borderId="55" xfId="1" applyNumberFormat="1" applyFont="1" applyFill="1" applyBorder="1" applyAlignment="1">
      <alignment horizontal="center" vertical="center" wrapText="1"/>
    </xf>
    <xf numFmtId="0" fontId="6" fillId="2" borderId="33" xfId="1" applyNumberFormat="1" applyFont="1" applyFill="1" applyBorder="1" applyAlignment="1">
      <alignment horizontal="center" vertical="center" wrapText="1"/>
    </xf>
    <xf numFmtId="0" fontId="6" fillId="2" borderId="66" xfId="1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 applyProtection="1">
      <alignment horizontal="right"/>
      <protection locked="0"/>
    </xf>
    <xf numFmtId="0" fontId="9" fillId="2" borderId="0" xfId="2" applyNumberFormat="1" applyFont="1" applyFill="1" applyAlignment="1">
      <alignment horizontal="left" wrapText="1"/>
    </xf>
    <xf numFmtId="3" fontId="8" fillId="2" borderId="68" xfId="2" applyNumberFormat="1" applyFont="1" applyFill="1" applyBorder="1" applyAlignment="1">
      <alignment horizontal="center" vertical="center" wrapText="1"/>
    </xf>
    <xf numFmtId="166" fontId="8" fillId="2" borderId="70" xfId="2" applyNumberFormat="1" applyFont="1" applyFill="1" applyBorder="1" applyAlignment="1">
      <alignment horizontal="center" vertical="center" wrapText="1"/>
    </xf>
    <xf numFmtId="0" fontId="8" fillId="2" borderId="58" xfId="2" applyNumberFormat="1" applyFont="1" applyFill="1" applyBorder="1" applyAlignment="1">
      <alignment horizontal="center" vertical="center" wrapText="1"/>
    </xf>
    <xf numFmtId="0" fontId="8" fillId="2" borderId="52" xfId="2" applyNumberFormat="1" applyFont="1" applyFill="1" applyBorder="1" applyAlignment="1">
      <alignment horizontal="center" vertical="center" wrapText="1"/>
    </xf>
    <xf numFmtId="0" fontId="8" fillId="2" borderId="59" xfId="2" applyNumberFormat="1" applyFont="1" applyFill="1" applyBorder="1" applyAlignment="1">
      <alignment horizontal="center" vertical="center" wrapText="1"/>
    </xf>
    <xf numFmtId="0" fontId="8" fillId="2" borderId="17" xfId="2" applyNumberFormat="1" applyFont="1" applyFill="1" applyBorder="1" applyAlignment="1">
      <alignment horizontal="center" vertical="center" wrapText="1"/>
    </xf>
    <xf numFmtId="0" fontId="8" fillId="2" borderId="10" xfId="2" applyNumberFormat="1" applyFont="1" applyFill="1" applyBorder="1" applyAlignment="1">
      <alignment horizontal="center" vertical="center" wrapText="1"/>
    </xf>
    <xf numFmtId="0" fontId="8" fillId="2" borderId="18" xfId="2" applyNumberFormat="1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8" fillId="2" borderId="19" xfId="2" applyNumberFormat="1" applyFont="1" applyFill="1" applyBorder="1" applyAlignment="1">
      <alignment horizontal="center" vertical="center" wrapText="1"/>
    </xf>
    <xf numFmtId="0" fontId="8" fillId="2" borderId="21" xfId="2" applyNumberFormat="1" applyFont="1" applyFill="1" applyBorder="1" applyAlignment="1">
      <alignment horizontal="center" vertical="center" wrapText="1"/>
    </xf>
    <xf numFmtId="0" fontId="8" fillId="2" borderId="34" xfId="2" applyNumberFormat="1" applyFont="1" applyFill="1" applyBorder="1" applyAlignment="1">
      <alignment horizontal="center" vertical="center" wrapText="1"/>
    </xf>
    <xf numFmtId="1" fontId="8" fillId="2" borderId="31" xfId="2" applyNumberFormat="1" applyFont="1" applyFill="1" applyBorder="1" applyAlignment="1">
      <alignment horizontal="center" vertical="top" wrapText="1"/>
    </xf>
    <xf numFmtId="1" fontId="8" fillId="2" borderId="47" xfId="2" applyNumberFormat="1" applyFont="1" applyFill="1" applyBorder="1" applyAlignment="1">
      <alignment horizontal="center" vertical="top" wrapText="1"/>
    </xf>
    <xf numFmtId="0" fontId="9" fillId="2" borderId="0" xfId="2" applyNumberFormat="1" applyFont="1" applyFill="1" applyBorder="1" applyAlignment="1">
      <alignment horizontal="left" wrapText="1"/>
    </xf>
    <xf numFmtId="3" fontId="8" fillId="2" borderId="70" xfId="2" applyNumberFormat="1" applyFont="1" applyFill="1" applyBorder="1" applyAlignment="1">
      <alignment horizontal="center" vertical="center" wrapText="1"/>
    </xf>
    <xf numFmtId="3" fontId="8" fillId="2" borderId="61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166" fontId="8" fillId="0" borderId="70" xfId="2" applyNumberFormat="1" applyFont="1" applyFill="1" applyBorder="1" applyAlignment="1">
      <alignment horizontal="center" vertical="center" wrapText="1"/>
    </xf>
    <xf numFmtId="3" fontId="8" fillId="0" borderId="70" xfId="2" applyNumberFormat="1" applyFont="1" applyFill="1" applyBorder="1" applyAlignment="1">
      <alignment horizontal="center" vertical="center" wrapText="1"/>
    </xf>
    <xf numFmtId="1" fontId="8" fillId="2" borderId="31" xfId="2" applyNumberFormat="1" applyFont="1" applyFill="1" applyBorder="1" applyAlignment="1">
      <alignment horizontal="center" vertical="center" wrapText="1"/>
    </xf>
    <xf numFmtId="1" fontId="8" fillId="2" borderId="47" xfId="2" applyNumberFormat="1" applyFont="1" applyFill="1" applyBorder="1" applyAlignment="1">
      <alignment horizontal="center" vertical="center" wrapText="1"/>
    </xf>
    <xf numFmtId="166" fontId="8" fillId="0" borderId="4" xfId="2" applyNumberFormat="1" applyFont="1" applyFill="1" applyBorder="1" applyAlignment="1">
      <alignment horizontal="center" vertical="center" wrapText="1"/>
    </xf>
    <xf numFmtId="1" fontId="8" fillId="0" borderId="4" xfId="2" applyNumberFormat="1" applyFont="1" applyFill="1" applyBorder="1" applyAlignment="1">
      <alignment horizontal="center" vertical="center" wrapText="1"/>
    </xf>
    <xf numFmtId="0" fontId="8" fillId="2" borderId="50" xfId="2" applyNumberFormat="1" applyFont="1" applyFill="1" applyBorder="1" applyAlignment="1">
      <alignment horizontal="center" vertical="center" wrapText="1"/>
    </xf>
    <xf numFmtId="0" fontId="8" fillId="0" borderId="11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8" fillId="0" borderId="24" xfId="2" applyNumberFormat="1" applyFont="1" applyFill="1" applyBorder="1" applyAlignment="1">
      <alignment horizontal="center" vertical="center" wrapText="1"/>
    </xf>
    <xf numFmtId="0" fontId="8" fillId="0" borderId="54" xfId="2" applyNumberFormat="1" applyFont="1" applyFill="1" applyBorder="1" applyAlignment="1">
      <alignment horizontal="left" vertical="center" wrapText="1"/>
    </xf>
    <xf numFmtId="0" fontId="8" fillId="0" borderId="53" xfId="2" applyNumberFormat="1" applyFont="1" applyFill="1" applyBorder="1" applyAlignment="1">
      <alignment horizontal="left" vertical="center" wrapText="1"/>
    </xf>
    <xf numFmtId="0" fontId="8" fillId="2" borderId="33" xfId="2" applyNumberFormat="1" applyFont="1" applyFill="1" applyBorder="1" applyAlignment="1">
      <alignment horizontal="center" vertical="center" wrapText="1"/>
    </xf>
    <xf numFmtId="0" fontId="8" fillId="2" borderId="61" xfId="2" applyNumberFormat="1" applyFont="1" applyFill="1" applyBorder="1" applyAlignment="1">
      <alignment horizontal="center" vertical="center" wrapText="1"/>
    </xf>
    <xf numFmtId="0" fontId="8" fillId="2" borderId="64" xfId="2" applyNumberFormat="1" applyFont="1" applyFill="1" applyBorder="1" applyAlignment="1">
      <alignment horizontal="center" vertical="center" wrapText="1"/>
    </xf>
    <xf numFmtId="0" fontId="8" fillId="0" borderId="54" xfId="2" applyNumberFormat="1" applyFont="1" applyFill="1" applyBorder="1" applyAlignment="1">
      <alignment horizontal="left" vertical="top" wrapText="1"/>
    </xf>
    <xf numFmtId="0" fontId="8" fillId="0" borderId="50" xfId="2" applyNumberFormat="1" applyFont="1" applyFill="1" applyBorder="1" applyAlignment="1">
      <alignment horizontal="left" vertical="center" wrapText="1"/>
    </xf>
    <xf numFmtId="0" fontId="8" fillId="0" borderId="51" xfId="2" applyNumberFormat="1" applyFont="1" applyFill="1" applyBorder="1" applyAlignment="1">
      <alignment horizontal="left"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1" fontId="8" fillId="2" borderId="29" xfId="2" applyNumberFormat="1" applyFont="1" applyFill="1" applyBorder="1" applyAlignment="1">
      <alignment horizontal="center" vertical="center" wrapText="1"/>
    </xf>
    <xf numFmtId="1" fontId="8" fillId="2" borderId="71" xfId="2" applyNumberFormat="1" applyFont="1" applyFill="1" applyBorder="1" applyAlignment="1">
      <alignment horizontal="center" vertical="center" wrapText="1"/>
    </xf>
    <xf numFmtId="0" fontId="11" fillId="2" borderId="58" xfId="2" applyNumberFormat="1" applyFont="1" applyFill="1" applyBorder="1" applyAlignment="1">
      <alignment horizontal="left" vertical="center" wrapText="1"/>
    </xf>
    <xf numFmtId="0" fontId="11" fillId="2" borderId="51" xfId="2" applyNumberFormat="1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left"/>
    </xf>
    <xf numFmtId="0" fontId="8" fillId="2" borderId="39" xfId="2" applyNumberFormat="1" applyFont="1" applyFill="1" applyBorder="1" applyAlignment="1">
      <alignment horizontal="center" vertical="center" wrapText="1"/>
    </xf>
    <xf numFmtId="0" fontId="8" fillId="2" borderId="60" xfId="2" applyNumberFormat="1" applyFont="1" applyFill="1" applyBorder="1" applyAlignment="1">
      <alignment horizontal="center" vertical="center" wrapText="1"/>
    </xf>
    <xf numFmtId="0" fontId="8" fillId="2" borderId="6" xfId="2" applyNumberFormat="1" applyFont="1" applyFill="1" applyBorder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center" vertical="center" wrapText="1"/>
    </xf>
    <xf numFmtId="0" fontId="8" fillId="2" borderId="74" xfId="2" applyNumberFormat="1" applyFont="1" applyFill="1" applyBorder="1" applyAlignment="1">
      <alignment horizontal="center" vertical="center" wrapText="1"/>
    </xf>
    <xf numFmtId="0" fontId="8" fillId="2" borderId="12" xfId="2" applyNumberFormat="1" applyFont="1" applyFill="1" applyBorder="1" applyAlignment="1">
      <alignment horizontal="center" vertical="center" wrapText="1"/>
    </xf>
    <xf numFmtId="0" fontId="8" fillId="2" borderId="15" xfId="2" applyNumberFormat="1" applyFont="1" applyFill="1" applyBorder="1" applyAlignment="1">
      <alignment horizontal="center" vertical="center" wrapText="1"/>
    </xf>
    <xf numFmtId="0" fontId="8" fillId="2" borderId="65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8" fillId="2" borderId="3" xfId="2" applyNumberFormat="1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right"/>
    </xf>
    <xf numFmtId="0" fontId="10" fillId="2" borderId="2" xfId="2" applyNumberFormat="1" applyFont="1" applyFill="1" applyBorder="1" applyAlignment="1">
      <alignment horizontal="center" vertical="center" wrapText="1"/>
    </xf>
    <xf numFmtId="0" fontId="10" fillId="2" borderId="13" xfId="2" applyNumberFormat="1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10" fillId="2" borderId="10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0" fontId="10" fillId="2" borderId="12" xfId="2" applyNumberFormat="1" applyFont="1" applyFill="1" applyBorder="1" applyAlignment="1">
      <alignment horizontal="center" vertical="center" wrapText="1"/>
    </xf>
    <xf numFmtId="0" fontId="10" fillId="2" borderId="15" xfId="2" applyNumberFormat="1" applyFont="1" applyFill="1" applyBorder="1" applyAlignment="1">
      <alignment horizontal="center" vertical="center" wrapText="1"/>
    </xf>
    <xf numFmtId="0" fontId="10" fillId="2" borderId="65" xfId="2" applyNumberFormat="1" applyFont="1" applyFill="1" applyBorder="1" applyAlignment="1">
      <alignment horizontal="center" vertical="center" wrapText="1"/>
    </xf>
    <xf numFmtId="1" fontId="10" fillId="2" borderId="6" xfId="2" applyNumberFormat="1" applyFont="1" applyFill="1" applyBorder="1" applyAlignment="1">
      <alignment horizontal="center" vertical="center" wrapText="1"/>
    </xf>
    <xf numFmtId="1" fontId="10" fillId="2" borderId="0" xfId="2" applyNumberFormat="1" applyFont="1" applyFill="1" applyBorder="1" applyAlignment="1">
      <alignment horizontal="center" vertical="center" wrapText="1"/>
    </xf>
    <xf numFmtId="1" fontId="10" fillId="2" borderId="74" xfId="2" applyNumberFormat="1" applyFont="1" applyFill="1" applyBorder="1" applyAlignment="1">
      <alignment horizontal="center" vertical="center" wrapText="1"/>
    </xf>
    <xf numFmtId="0" fontId="10" fillId="2" borderId="33" xfId="2" applyNumberFormat="1" applyFont="1" applyFill="1" applyBorder="1" applyAlignment="1">
      <alignment horizontal="center" vertical="center" wrapText="1"/>
    </xf>
    <xf numFmtId="0" fontId="10" fillId="2" borderId="61" xfId="2" applyNumberFormat="1" applyFont="1" applyFill="1" applyBorder="1" applyAlignment="1">
      <alignment horizontal="center" vertical="center" wrapText="1"/>
    </xf>
    <xf numFmtId="0" fontId="10" fillId="2" borderId="18" xfId="2" applyNumberFormat="1" applyFont="1" applyFill="1" applyBorder="1" applyAlignment="1">
      <alignment horizontal="center" vertical="center" wrapText="1"/>
    </xf>
    <xf numFmtId="0" fontId="10" fillId="2" borderId="19" xfId="2" applyNumberFormat="1" applyFont="1" applyFill="1" applyBorder="1" applyAlignment="1">
      <alignment horizontal="center" vertical="center" wrapText="1"/>
    </xf>
    <xf numFmtId="0" fontId="10" fillId="2" borderId="5" xfId="2" applyNumberFormat="1" applyFont="1" applyFill="1" applyBorder="1" applyAlignment="1">
      <alignment horizontal="center" vertical="center" wrapText="1"/>
    </xf>
    <xf numFmtId="0" fontId="10" fillId="2" borderId="21" xfId="2" applyNumberFormat="1" applyFont="1" applyFill="1" applyBorder="1" applyAlignment="1">
      <alignment horizontal="center" vertical="center" wrapText="1"/>
    </xf>
    <xf numFmtId="0" fontId="10" fillId="2" borderId="16" xfId="2" applyNumberFormat="1" applyFont="1" applyFill="1" applyBorder="1" applyAlignment="1">
      <alignment horizontal="center" vertical="center" wrapText="1"/>
    </xf>
    <xf numFmtId="0" fontId="10" fillId="2" borderId="28" xfId="2" applyNumberFormat="1" applyFont="1" applyFill="1" applyBorder="1" applyAlignment="1">
      <alignment horizontal="center" vertical="center" wrapText="1"/>
    </xf>
    <xf numFmtId="1" fontId="10" fillId="2" borderId="76" xfId="2" applyNumberFormat="1" applyFont="1" applyFill="1" applyBorder="1" applyAlignment="1">
      <alignment horizontal="center" vertical="center" wrapText="1"/>
    </xf>
    <xf numFmtId="0" fontId="8" fillId="2" borderId="54" xfId="2" applyNumberFormat="1" applyFont="1" applyFill="1" applyBorder="1" applyAlignment="1">
      <alignment horizontal="left" vertical="center" wrapText="1"/>
    </xf>
    <xf numFmtId="0" fontId="8" fillId="2" borderId="53" xfId="2" applyNumberFormat="1" applyFont="1" applyFill="1" applyBorder="1" applyAlignment="1">
      <alignment horizontal="left" vertical="center" wrapText="1"/>
    </xf>
    <xf numFmtId="0" fontId="11" fillId="2" borderId="58" xfId="2" applyNumberFormat="1" applyFont="1" applyFill="1" applyBorder="1" applyAlignment="1">
      <alignment horizontal="left" vertical="top" wrapText="1"/>
    </xf>
    <xf numFmtId="0" fontId="11" fillId="2" borderId="51" xfId="2" applyNumberFormat="1" applyFont="1" applyFill="1" applyBorder="1" applyAlignment="1">
      <alignment horizontal="left" vertical="top" wrapText="1"/>
    </xf>
    <xf numFmtId="0" fontId="10" fillId="2" borderId="58" xfId="2" applyNumberFormat="1" applyFont="1" applyFill="1" applyBorder="1" applyAlignment="1">
      <alignment horizontal="center" vertical="center" wrapText="1"/>
    </xf>
    <xf numFmtId="0" fontId="10" fillId="2" borderId="50" xfId="2" applyNumberFormat="1" applyFont="1" applyFill="1" applyBorder="1" applyAlignment="1">
      <alignment horizontal="center" vertical="center" wrapText="1"/>
    </xf>
    <xf numFmtId="0" fontId="10" fillId="2" borderId="53" xfId="2" applyNumberFormat="1" applyFont="1" applyFill="1" applyBorder="1" applyAlignment="1">
      <alignment horizontal="center" vertical="center" wrapText="1"/>
    </xf>
    <xf numFmtId="0" fontId="10" fillId="2" borderId="17" xfId="2" applyNumberFormat="1" applyFont="1" applyFill="1" applyBorder="1" applyAlignment="1">
      <alignment horizontal="center" vertical="center" wrapText="1"/>
    </xf>
    <xf numFmtId="0" fontId="10" fillId="2" borderId="70" xfId="2" applyNumberFormat="1" applyFont="1" applyFill="1" applyBorder="1" applyAlignment="1">
      <alignment horizontal="center" vertical="center" wrapText="1"/>
    </xf>
    <xf numFmtId="0" fontId="10" fillId="2" borderId="42" xfId="2" applyNumberFormat="1" applyFont="1" applyFill="1" applyBorder="1" applyAlignment="1">
      <alignment horizontal="center" vertical="center" wrapText="1"/>
    </xf>
    <xf numFmtId="0" fontId="10" fillId="2" borderId="7" xfId="2" applyNumberFormat="1" applyFont="1" applyFill="1" applyBorder="1" applyAlignment="1">
      <alignment horizontal="center" vertical="center" wrapText="1"/>
    </xf>
    <xf numFmtId="1" fontId="8" fillId="2" borderId="78" xfId="2" applyNumberFormat="1" applyFont="1" applyFill="1" applyBorder="1" applyAlignment="1">
      <alignment horizontal="center" vertical="center" wrapText="1"/>
    </xf>
    <xf numFmtId="0" fontId="8" fillId="2" borderId="66" xfId="2" applyNumberFormat="1" applyFont="1" applyFill="1" applyBorder="1" applyAlignment="1">
      <alignment horizontal="center" vertical="center" wrapText="1"/>
    </xf>
    <xf numFmtId="0" fontId="8" fillId="2" borderId="13" xfId="2" applyNumberFormat="1" applyFont="1" applyFill="1" applyBorder="1" applyAlignment="1">
      <alignment horizontal="center" vertical="center" wrapText="1"/>
    </xf>
    <xf numFmtId="0" fontId="8" fillId="2" borderId="14" xfId="2" applyNumberFormat="1" applyFont="1" applyFill="1" applyBorder="1" applyAlignment="1">
      <alignment horizontal="center" vertical="center" wrapText="1"/>
    </xf>
    <xf numFmtId="0" fontId="8" fillId="2" borderId="70" xfId="2" applyNumberFormat="1" applyFont="1" applyFill="1" applyBorder="1" applyAlignment="1">
      <alignment horizontal="center" vertical="center" wrapText="1"/>
    </xf>
    <xf numFmtId="0" fontId="8" fillId="2" borderId="67" xfId="2" applyNumberFormat="1" applyFont="1" applyFill="1" applyBorder="1" applyAlignment="1">
      <alignment horizontal="center" vertical="center" wrapText="1"/>
    </xf>
    <xf numFmtId="0" fontId="8" fillId="2" borderId="11" xfId="2" applyNumberFormat="1" applyFont="1" applyFill="1" applyBorder="1" applyAlignment="1">
      <alignment horizontal="center" vertical="center" wrapText="1"/>
    </xf>
    <xf numFmtId="0" fontId="8" fillId="2" borderId="24" xfId="2" applyNumberFormat="1" applyFont="1" applyFill="1" applyBorder="1" applyAlignment="1">
      <alignment horizontal="center" vertical="center" wrapText="1"/>
    </xf>
    <xf numFmtId="0" fontId="8" fillId="2" borderId="50" xfId="2" applyNumberFormat="1" applyFont="1" applyFill="1" applyBorder="1" applyAlignment="1">
      <alignment horizontal="left" vertical="center" wrapText="1"/>
    </xf>
    <xf numFmtId="0" fontId="8" fillId="2" borderId="51" xfId="2" applyNumberFormat="1" applyFont="1" applyFill="1" applyBorder="1" applyAlignment="1">
      <alignment horizontal="left" vertical="center" wrapText="1"/>
    </xf>
    <xf numFmtId="0" fontId="11" fillId="2" borderId="50" xfId="2" applyNumberFormat="1" applyFont="1" applyFill="1" applyBorder="1" applyAlignment="1">
      <alignment horizontal="left" vertical="center" wrapText="1"/>
    </xf>
    <xf numFmtId="0" fontId="11" fillId="2" borderId="59" xfId="2" applyNumberFormat="1" applyFont="1" applyFill="1" applyBorder="1" applyAlignment="1">
      <alignment horizontal="left" vertical="center" wrapText="1"/>
    </xf>
    <xf numFmtId="0" fontId="6" fillId="2" borderId="50" xfId="2" applyNumberFormat="1" applyFont="1" applyFill="1" applyBorder="1" applyAlignment="1">
      <alignment horizontal="left" vertical="center" wrapText="1"/>
    </xf>
    <xf numFmtId="0" fontId="6" fillId="2" borderId="51" xfId="2" applyNumberFormat="1" applyFont="1" applyFill="1" applyBorder="1" applyAlignment="1">
      <alignment horizontal="left" vertical="center" wrapText="1"/>
    </xf>
    <xf numFmtId="1" fontId="11" fillId="2" borderId="67" xfId="2" applyNumberFormat="1" applyFont="1" applyFill="1" applyBorder="1" applyAlignment="1">
      <alignment horizontal="center" wrapText="1"/>
    </xf>
    <xf numFmtId="1" fontId="11" fillId="2" borderId="16" xfId="2" applyNumberFormat="1" applyFont="1" applyFill="1" applyBorder="1" applyAlignment="1">
      <alignment horizontal="center" wrapText="1"/>
    </xf>
    <xf numFmtId="1" fontId="11" fillId="2" borderId="24" xfId="2" applyNumberFormat="1" applyFont="1" applyFill="1" applyBorder="1" applyAlignment="1">
      <alignment horizontal="center" wrapText="1"/>
    </xf>
    <xf numFmtId="1" fontId="11" fillId="2" borderId="5" xfId="2" applyNumberFormat="1" applyFont="1" applyFill="1" applyBorder="1" applyAlignment="1">
      <alignment horizontal="center" wrapText="1"/>
    </xf>
    <xf numFmtId="1" fontId="8" fillId="2" borderId="24" xfId="2" applyNumberFormat="1" applyFont="1" applyFill="1" applyBorder="1" applyAlignment="1">
      <alignment horizontal="center" wrapText="1"/>
    </xf>
    <xf numFmtId="1" fontId="8" fillId="2" borderId="5" xfId="2" applyNumberFormat="1" applyFont="1" applyFill="1" applyBorder="1" applyAlignment="1">
      <alignment horizontal="center" wrapText="1"/>
    </xf>
    <xf numFmtId="1" fontId="6" fillId="2" borderId="24" xfId="2" applyNumberFormat="1" applyFont="1" applyFill="1" applyBorder="1" applyAlignment="1">
      <alignment horizontal="center" wrapText="1"/>
    </xf>
    <xf numFmtId="1" fontId="6" fillId="2" borderId="5" xfId="2" applyNumberFormat="1" applyFont="1" applyFill="1" applyBorder="1" applyAlignment="1">
      <alignment horizontal="center" wrapText="1"/>
    </xf>
    <xf numFmtId="1" fontId="8" fillId="2" borderId="24" xfId="2" applyNumberFormat="1" applyFont="1" applyFill="1" applyBorder="1" applyAlignment="1">
      <alignment horizontal="center" vertical="center" wrapText="1"/>
    </xf>
    <xf numFmtId="1" fontId="8" fillId="2" borderId="5" xfId="2" applyNumberFormat="1" applyFont="1" applyFill="1" applyBorder="1" applyAlignment="1">
      <alignment horizontal="center" vertical="center" wrapText="1"/>
    </xf>
    <xf numFmtId="1" fontId="8" fillId="2" borderId="37" xfId="2" applyNumberFormat="1" applyFont="1" applyFill="1" applyBorder="1" applyAlignment="1">
      <alignment horizontal="center" vertical="center" wrapText="1"/>
    </xf>
    <xf numFmtId="1" fontId="8" fillId="2" borderId="64" xfId="2" applyNumberFormat="1" applyFont="1" applyFill="1" applyBorder="1" applyAlignment="1">
      <alignment horizontal="center" wrapText="1"/>
    </xf>
    <xf numFmtId="1" fontId="8" fillId="2" borderId="18" xfId="2" applyNumberFormat="1" applyFont="1" applyFill="1" applyBorder="1" applyAlignment="1">
      <alignment horizontal="center" wrapText="1"/>
    </xf>
    <xf numFmtId="0" fontId="9" fillId="2" borderId="0" xfId="2" applyNumberFormat="1" applyFont="1" applyFill="1" applyAlignment="1">
      <alignment horizontal="left"/>
    </xf>
    <xf numFmtId="0" fontId="8" fillId="2" borderId="41" xfId="2" applyNumberFormat="1" applyFont="1" applyFill="1" applyBorder="1" applyAlignment="1">
      <alignment horizontal="center" vertical="center" wrapText="1"/>
    </xf>
    <xf numFmtId="0" fontId="8" fillId="2" borderId="25" xfId="2" applyNumberFormat="1" applyFont="1" applyFill="1" applyBorder="1" applyAlignment="1">
      <alignment horizontal="center" vertical="center" wrapText="1"/>
    </xf>
    <xf numFmtId="0" fontId="8" fillId="2" borderId="57" xfId="2" applyNumberFormat="1" applyFont="1" applyFill="1" applyBorder="1" applyAlignment="1">
      <alignment horizontal="center" vertical="center" wrapText="1"/>
    </xf>
    <xf numFmtId="0" fontId="8" fillId="2" borderId="42" xfId="2" applyNumberFormat="1" applyFont="1" applyFill="1" applyBorder="1" applyAlignment="1">
      <alignment horizontal="center" vertical="center" wrapText="1"/>
    </xf>
    <xf numFmtId="0" fontId="8" fillId="2" borderId="7" xfId="2" applyNumberFormat="1" applyFont="1" applyFill="1" applyBorder="1" applyAlignment="1">
      <alignment horizontal="center" vertical="center" wrapText="1"/>
    </xf>
    <xf numFmtId="0" fontId="8" fillId="2" borderId="58" xfId="2" applyNumberFormat="1" applyFont="1" applyFill="1" applyBorder="1" applyAlignment="1">
      <alignment horizontal="left" vertical="center" wrapText="1"/>
    </xf>
    <xf numFmtId="0" fontId="10" fillId="2" borderId="0" xfId="2" applyFont="1" applyFill="1" applyAlignment="1">
      <alignment horizontal="right"/>
    </xf>
    <xf numFmtId="0" fontId="18" fillId="2" borderId="0" xfId="2" applyFont="1" applyFill="1" applyAlignment="1">
      <alignment horizontal="right"/>
    </xf>
    <xf numFmtId="1" fontId="8" fillId="2" borderId="50" xfId="2" applyNumberFormat="1" applyFont="1" applyFill="1" applyBorder="1" applyAlignment="1">
      <alignment vertical="center" wrapText="1"/>
    </xf>
    <xf numFmtId="1" fontId="8" fillId="2" borderId="51" xfId="2" applyNumberFormat="1" applyFont="1" applyFill="1" applyBorder="1" applyAlignment="1">
      <alignment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24" xfId="2" applyNumberFormat="1" applyFont="1" applyFill="1" applyBorder="1" applyAlignment="1">
      <alignment horizontal="center" vertical="center" wrapText="1"/>
    </xf>
    <xf numFmtId="166" fontId="8" fillId="2" borderId="72" xfId="2" applyNumberFormat="1" applyFont="1" applyFill="1" applyBorder="1" applyAlignment="1">
      <alignment horizontal="center" vertical="center" wrapText="1"/>
    </xf>
    <xf numFmtId="166" fontId="8" fillId="2" borderId="8" xfId="2" applyNumberFormat="1" applyFont="1" applyFill="1" applyBorder="1" applyAlignment="1">
      <alignment horizontal="center" vertical="center" wrapText="1"/>
    </xf>
    <xf numFmtId="166" fontId="8" fillId="2" borderId="9" xfId="2" applyNumberFormat="1" applyFont="1" applyFill="1" applyBorder="1" applyAlignment="1">
      <alignment horizontal="center" vertical="center" wrapText="1"/>
    </xf>
    <xf numFmtId="1" fontId="8" fillId="2" borderId="50" xfId="2" applyNumberFormat="1" applyFont="1" applyFill="1" applyBorder="1" applyAlignment="1">
      <alignment horizontal="left" vertical="center" wrapText="1"/>
    </xf>
    <xf numFmtId="1" fontId="8" fillId="2" borderId="51" xfId="2" applyNumberFormat="1" applyFont="1" applyFill="1" applyBorder="1" applyAlignment="1">
      <alignment horizontal="left" vertical="center" wrapText="1"/>
    </xf>
    <xf numFmtId="0" fontId="8" fillId="2" borderId="62" xfId="2" applyNumberFormat="1" applyFont="1" applyFill="1" applyBorder="1" applyAlignment="1">
      <alignment horizontal="center" vertical="center" wrapText="1"/>
    </xf>
    <xf numFmtId="0" fontId="8" fillId="2" borderId="76" xfId="2" applyNumberFormat="1" applyFont="1" applyFill="1" applyBorder="1" applyAlignment="1">
      <alignment horizontal="center" vertical="center" wrapText="1"/>
    </xf>
    <xf numFmtId="1" fontId="6" fillId="2" borderId="40" xfId="2" applyNumberFormat="1" applyFont="1" applyFill="1" applyBorder="1" applyAlignment="1">
      <alignment horizontal="center" vertical="center" wrapText="1"/>
    </xf>
    <xf numFmtId="1" fontId="6" fillId="2" borderId="21" xfId="2" applyNumberFormat="1" applyFont="1" applyFill="1" applyBorder="1" applyAlignment="1">
      <alignment horizontal="center" vertical="center" wrapText="1"/>
    </xf>
    <xf numFmtId="1" fontId="6" fillId="2" borderId="27" xfId="2" applyNumberFormat="1" applyFont="1" applyFill="1" applyBorder="1" applyAlignment="1">
      <alignment horizontal="center" vertical="center" wrapText="1"/>
    </xf>
    <xf numFmtId="1" fontId="6" fillId="2" borderId="28" xfId="2" applyNumberFormat="1" applyFont="1" applyFill="1" applyBorder="1" applyAlignment="1">
      <alignment horizontal="center" vertical="center" wrapText="1"/>
    </xf>
    <xf numFmtId="1" fontId="8" fillId="2" borderId="50" xfId="2" applyNumberFormat="1" applyFont="1" applyFill="1" applyBorder="1" applyAlignment="1">
      <alignment horizontal="left" vertical="top" wrapText="1"/>
    </xf>
    <xf numFmtId="1" fontId="8" fillId="2" borderId="51" xfId="2" applyNumberFormat="1" applyFont="1" applyFill="1" applyBorder="1" applyAlignment="1">
      <alignment horizontal="left" vertical="top" wrapText="1"/>
    </xf>
    <xf numFmtId="1" fontId="8" fillId="2" borderId="58" xfId="2" applyNumberFormat="1" applyFont="1" applyFill="1" applyBorder="1" applyAlignment="1">
      <alignment horizontal="left" vertical="center" wrapText="1"/>
    </xf>
    <xf numFmtId="1" fontId="8" fillId="2" borderId="9" xfId="2" applyNumberFormat="1" applyFont="1" applyFill="1" applyBorder="1" applyAlignment="1">
      <alignment horizontal="center" vertical="center" wrapText="1"/>
    </xf>
    <xf numFmtId="1" fontId="8" fillId="2" borderId="69" xfId="2" applyNumberFormat="1" applyFont="1" applyFill="1" applyBorder="1" applyAlignment="1">
      <alignment horizontal="center" vertical="center" wrapText="1"/>
    </xf>
    <xf numFmtId="166" fontId="8" fillId="2" borderId="5" xfId="2" applyNumberFormat="1" applyFont="1" applyFill="1" applyBorder="1" applyAlignment="1">
      <alignment horizontal="center" vertical="center" wrapText="1"/>
    </xf>
    <xf numFmtId="166" fontId="8" fillId="2" borderId="21" xfId="2" applyNumberFormat="1" applyFont="1" applyFill="1" applyBorder="1" applyAlignment="1">
      <alignment horizontal="center" vertical="center" wrapText="1"/>
    </xf>
    <xf numFmtId="0" fontId="8" fillId="2" borderId="40" xfId="2" applyNumberFormat="1" applyFont="1" applyFill="1" applyBorder="1" applyAlignment="1">
      <alignment horizontal="center" vertical="center" wrapText="1"/>
    </xf>
    <xf numFmtId="0" fontId="8" fillId="2" borderId="72" xfId="2" applyNumberFormat="1" applyFont="1" applyFill="1" applyBorder="1" applyAlignment="1">
      <alignment horizontal="center" vertical="center" wrapText="1"/>
    </xf>
    <xf numFmtId="1" fontId="8" fillId="2" borderId="40" xfId="2" applyNumberFormat="1" applyFont="1" applyFill="1" applyBorder="1" applyAlignment="1">
      <alignment horizontal="center" vertical="center" wrapText="1"/>
    </xf>
    <xf numFmtId="1" fontId="8" fillId="2" borderId="21" xfId="2" applyNumberFormat="1" applyFont="1" applyFill="1" applyBorder="1" applyAlignment="1">
      <alignment horizontal="center" vertical="center" wrapText="1"/>
    </xf>
    <xf numFmtId="1" fontId="8" fillId="2" borderId="46" xfId="2" applyNumberFormat="1" applyFont="1" applyFill="1" applyBorder="1" applyAlignment="1">
      <alignment horizontal="center" vertical="center" wrapText="1"/>
    </xf>
    <xf numFmtId="1" fontId="8" fillId="2" borderId="26" xfId="2" applyNumberFormat="1" applyFont="1" applyFill="1" applyBorder="1" applyAlignment="1">
      <alignment horizontal="center" vertical="center" wrapText="1"/>
    </xf>
    <xf numFmtId="1" fontId="8" fillId="2" borderId="36" xfId="2" applyNumberFormat="1" applyFont="1" applyFill="1" applyBorder="1" applyAlignment="1">
      <alignment horizontal="center" vertical="center" wrapText="1"/>
    </xf>
    <xf numFmtId="166" fontId="8" fillId="2" borderId="69" xfId="2" applyNumberFormat="1" applyFont="1" applyFill="1" applyBorder="1" applyAlignment="1">
      <alignment horizontal="center" vertical="center" wrapText="1"/>
    </xf>
    <xf numFmtId="0" fontId="8" fillId="2" borderId="77" xfId="2" applyNumberFormat="1" applyFont="1" applyFill="1" applyBorder="1" applyAlignment="1">
      <alignment horizontal="center" vertical="center" wrapText="1"/>
    </xf>
    <xf numFmtId="1" fontId="8" fillId="2" borderId="67" xfId="2" applyNumberFormat="1" applyFont="1" applyFill="1" applyBorder="1" applyAlignment="1">
      <alignment horizontal="center" vertical="center" wrapText="1"/>
    </xf>
    <xf numFmtId="1" fontId="8" fillId="2" borderId="16" xfId="2" applyNumberFormat="1" applyFont="1" applyFill="1" applyBorder="1" applyAlignment="1">
      <alignment horizontal="center" vertical="center" wrapText="1"/>
    </xf>
    <xf numFmtId="166" fontId="8" fillId="2" borderId="68" xfId="2" applyNumberFormat="1" applyFont="1" applyFill="1" applyBorder="1" applyAlignment="1">
      <alignment horizontal="center" vertical="center" wrapText="1"/>
    </xf>
    <xf numFmtId="166" fontId="8" fillId="2" borderId="14" xfId="2" applyNumberFormat="1" applyFont="1" applyFill="1" applyBorder="1" applyAlignment="1">
      <alignment horizontal="center" vertical="center" wrapText="1"/>
    </xf>
    <xf numFmtId="166" fontId="8" fillId="2" borderId="73" xfId="2" applyNumberFormat="1" applyFont="1" applyFill="1" applyBorder="1" applyAlignment="1">
      <alignment horizontal="center" vertical="center" wrapText="1"/>
    </xf>
    <xf numFmtId="0" fontId="8" fillId="2" borderId="7" xfId="2" applyFill="1" applyBorder="1"/>
    <xf numFmtId="1" fontId="12" fillId="2" borderId="4" xfId="2" applyNumberFormat="1" applyFont="1" applyFill="1" applyBorder="1" applyAlignment="1">
      <alignment horizontal="center" vertical="center" wrapText="1"/>
    </xf>
    <xf numFmtId="1" fontId="12" fillId="2" borderId="24" xfId="2" applyNumberFormat="1" applyFont="1" applyFill="1" applyBorder="1" applyAlignment="1">
      <alignment horizontal="center" vertical="center" wrapText="1"/>
    </xf>
    <xf numFmtId="1" fontId="8" fillId="2" borderId="49" xfId="2" applyNumberFormat="1" applyFont="1" applyFill="1" applyBorder="1" applyAlignment="1">
      <alignment horizontal="center" vertical="center" wrapText="1"/>
    </xf>
    <xf numFmtId="1" fontId="8" fillId="2" borderId="54" xfId="2" applyNumberFormat="1" applyFont="1" applyFill="1" applyBorder="1" applyAlignment="1">
      <alignment horizontal="center" vertical="center" wrapText="1"/>
    </xf>
    <xf numFmtId="1" fontId="8" fillId="2" borderId="50" xfId="2" applyNumberFormat="1" applyFont="1" applyFill="1" applyBorder="1" applyAlignment="1">
      <alignment horizontal="center" vertical="center" wrapText="1"/>
    </xf>
    <xf numFmtId="0" fontId="8" fillId="2" borderId="52" xfId="2" applyFill="1" applyBorder="1"/>
    <xf numFmtId="0" fontId="8" fillId="2" borderId="44" xfId="2" applyNumberFormat="1" applyFont="1" applyFill="1" applyBorder="1" applyAlignment="1">
      <alignment horizontal="center" vertical="center" wrapText="1"/>
    </xf>
    <xf numFmtId="0" fontId="8" fillId="2" borderId="48" xfId="2" applyNumberFormat="1" applyFont="1" applyFill="1" applyBorder="1" applyAlignment="1">
      <alignment horizontal="center" vertical="center" wrapText="1"/>
    </xf>
    <xf numFmtId="1" fontId="8" fillId="2" borderId="68" xfId="2" applyNumberFormat="1" applyFont="1" applyFill="1" applyBorder="1" applyAlignment="1">
      <alignment horizontal="center" vertical="center" wrapText="1"/>
    </xf>
    <xf numFmtId="1" fontId="8" fillId="2" borderId="4" xfId="2" applyNumberFormat="1" applyFont="1" applyFill="1" applyBorder="1" applyAlignment="1">
      <alignment horizontal="center" vertical="center" wrapText="1"/>
    </xf>
    <xf numFmtId="1" fontId="12" fillId="2" borderId="67" xfId="2" applyNumberFormat="1" applyFont="1" applyFill="1" applyBorder="1" applyAlignment="1">
      <alignment horizontal="center" vertical="center" wrapText="1"/>
    </xf>
    <xf numFmtId="1" fontId="12" fillId="2" borderId="16" xfId="2" applyNumberFormat="1" applyFont="1" applyFill="1" applyBorder="1" applyAlignment="1">
      <alignment horizontal="center" vertical="center" wrapText="1"/>
    </xf>
    <xf numFmtId="1" fontId="8" fillId="2" borderId="52" xfId="2" applyNumberFormat="1" applyFont="1" applyFill="1" applyBorder="1" applyAlignment="1">
      <alignment vertical="center" wrapText="1"/>
    </xf>
    <xf numFmtId="1" fontId="8" fillId="2" borderId="59" xfId="2" applyNumberFormat="1" applyFont="1" applyFill="1" applyBorder="1" applyAlignment="1">
      <alignment vertical="center" wrapText="1"/>
    </xf>
    <xf numFmtId="166" fontId="8" fillId="2" borderId="63" xfId="2" applyNumberFormat="1" applyFont="1" applyFill="1" applyBorder="1" applyAlignment="1">
      <alignment horizontal="center" vertical="center" wrapText="1"/>
    </xf>
    <xf numFmtId="166" fontId="8" fillId="2" borderId="12" xfId="2" applyNumberFormat="1" applyFont="1" applyFill="1" applyBorder="1" applyAlignment="1">
      <alignment horizontal="center" vertical="center" wrapText="1"/>
    </xf>
    <xf numFmtId="166" fontId="8" fillId="2" borderId="65" xfId="2" applyNumberFormat="1" applyFont="1" applyFill="1" applyBorder="1" applyAlignment="1">
      <alignment horizontal="center" vertical="center" wrapText="1"/>
    </xf>
    <xf numFmtId="0" fontId="11" fillId="2" borderId="0" xfId="2" applyNumberFormat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0" fontId="18" fillId="2" borderId="76" xfId="2" applyFont="1" applyFill="1" applyBorder="1" applyAlignment="1">
      <alignment horizontal="left" vertical="center" textRotation="180"/>
    </xf>
    <xf numFmtId="0" fontId="8" fillId="2" borderId="49" xfId="2" applyNumberFormat="1" applyFont="1" applyFill="1" applyBorder="1" applyAlignment="1">
      <alignment horizontal="center" vertical="center" wrapText="1"/>
    </xf>
    <xf numFmtId="0" fontId="8" fillId="2" borderId="20" xfId="2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right" textRotation="180"/>
    </xf>
    <xf numFmtId="0" fontId="3" fillId="2" borderId="25" xfId="2" applyFont="1" applyFill="1" applyBorder="1" applyAlignment="1">
      <alignment horizontal="right" textRotation="180"/>
    </xf>
    <xf numFmtId="0" fontId="8" fillId="2" borderId="36" xfId="2" applyNumberFormat="1" applyFont="1" applyFill="1" applyBorder="1" applyAlignment="1">
      <alignment horizontal="center" vertical="center" wrapText="1"/>
    </xf>
    <xf numFmtId="0" fontId="18" fillId="2" borderId="76" xfId="2" applyFont="1" applyFill="1" applyBorder="1" applyAlignment="1">
      <alignment horizontal="center" vertical="center" textRotation="180"/>
    </xf>
    <xf numFmtId="0" fontId="8" fillId="2" borderId="51" xfId="2" applyNumberFormat="1" applyFont="1" applyFill="1" applyBorder="1" applyAlignment="1">
      <alignment horizontal="center" vertical="center" wrapText="1"/>
    </xf>
    <xf numFmtId="0" fontId="8" fillId="0" borderId="32" xfId="2" applyNumberFormat="1" applyFont="1" applyFill="1" applyBorder="1" applyAlignment="1">
      <alignment horizontal="center" vertical="center" wrapText="1"/>
    </xf>
    <xf numFmtId="0" fontId="8" fillId="0" borderId="61" xfId="2" applyNumberFormat="1" applyFont="1" applyFill="1" applyBorder="1" applyAlignment="1">
      <alignment horizontal="center" vertical="center" wrapText="1"/>
    </xf>
    <xf numFmtId="0" fontId="8" fillId="0" borderId="66" xfId="2" applyNumberFormat="1" applyFont="1" applyFill="1" applyBorder="1" applyAlignment="1">
      <alignment horizontal="center" vertical="center" wrapText="1"/>
    </xf>
    <xf numFmtId="0" fontId="8" fillId="2" borderId="80" xfId="2" applyNumberFormat="1" applyFont="1" applyFill="1" applyBorder="1" applyAlignment="1">
      <alignment horizontal="center" vertical="center" wrapText="1"/>
    </xf>
    <xf numFmtId="0" fontId="8" fillId="2" borderId="26" xfId="2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2:Q81"/>
  <sheetViews>
    <sheetView zoomScaleNormal="100" zoomScaleSheetLayoutView="100" workbookViewId="0">
      <selection activeCell="F9" sqref="F9"/>
    </sheetView>
  </sheetViews>
  <sheetFormatPr defaultColWidth="0.85546875" defaultRowHeight="12" x14ac:dyDescent="0.2"/>
  <cols>
    <col min="1" max="1" width="30" style="192" customWidth="1"/>
    <col min="2" max="2" width="6.5703125" style="192" customWidth="1"/>
    <col min="3" max="3" width="11.140625" style="2" customWidth="1"/>
    <col min="4" max="4" width="12.28515625" style="2" customWidth="1"/>
    <col min="5" max="5" width="12" style="2" customWidth="1"/>
    <col min="6" max="6" width="12.5703125" style="2" customWidth="1"/>
    <col min="7" max="7" width="10.140625" style="2" customWidth="1"/>
    <col min="8" max="8" width="11" style="2" customWidth="1"/>
    <col min="9" max="10" width="10.5703125" style="2" customWidth="1"/>
    <col min="11" max="11" width="12.28515625" style="2" customWidth="1"/>
    <col min="12" max="12" width="10.5703125" style="2" customWidth="1"/>
    <col min="13" max="13" width="10.140625" style="2" customWidth="1"/>
    <col min="14" max="14" width="12.42578125" style="2" customWidth="1"/>
    <col min="15" max="15" width="4.85546875" style="2" customWidth="1"/>
    <col min="16" max="16" width="4.85546875" style="2" hidden="1" customWidth="1"/>
    <col min="17" max="17" width="16" style="192" hidden="1" customWidth="1"/>
    <col min="18" max="29" width="16" style="192" customWidth="1"/>
    <col min="30" max="16384" width="0.85546875" style="192"/>
  </cols>
  <sheetData>
    <row r="2" spans="1:17" ht="12" customHeight="1" x14ac:dyDescent="0.2">
      <c r="A2" s="582" t="s">
        <v>233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</row>
    <row r="3" spans="1:17" s="4" customFormat="1" ht="14.25" customHeight="1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3"/>
      <c r="P3" s="3"/>
    </row>
    <row r="4" spans="1:17" s="4" customFormat="1" ht="9" customHeight="1" thickBot="1" x14ac:dyDescent="0.25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3"/>
      <c r="P4" s="3"/>
    </row>
    <row r="5" spans="1:17" s="196" customFormat="1" ht="14.25" customHeight="1" x14ac:dyDescent="0.25">
      <c r="A5" s="569" t="s">
        <v>17</v>
      </c>
      <c r="B5" s="572" t="s">
        <v>18</v>
      </c>
      <c r="C5" s="575" t="s">
        <v>19</v>
      </c>
      <c r="D5" s="572" t="s">
        <v>24</v>
      </c>
      <c r="E5" s="578"/>
      <c r="F5" s="581" t="s">
        <v>25</v>
      </c>
      <c r="G5" s="581"/>
      <c r="H5" s="581"/>
      <c r="I5" s="581"/>
      <c r="J5" s="581"/>
      <c r="K5" s="581"/>
      <c r="L5" s="581"/>
      <c r="M5" s="572" t="s">
        <v>26</v>
      </c>
      <c r="N5" s="592"/>
    </row>
    <row r="6" spans="1:17" s="196" customFormat="1" ht="14.25" customHeight="1" x14ac:dyDescent="0.25">
      <c r="A6" s="570"/>
      <c r="B6" s="573"/>
      <c r="C6" s="576"/>
      <c r="D6" s="579"/>
      <c r="E6" s="580"/>
      <c r="F6" s="587" t="s">
        <v>21</v>
      </c>
      <c r="G6" s="588" t="s">
        <v>250</v>
      </c>
      <c r="H6" s="589"/>
      <c r="I6" s="590" t="s">
        <v>242</v>
      </c>
      <c r="J6" s="587" t="s">
        <v>22</v>
      </c>
      <c r="K6" s="588" t="s">
        <v>23</v>
      </c>
      <c r="L6" s="589"/>
      <c r="M6" s="579"/>
      <c r="N6" s="593"/>
    </row>
    <row r="7" spans="1:17" s="196" customFormat="1" ht="52.5" customHeight="1" thickBot="1" x14ac:dyDescent="0.3">
      <c r="A7" s="571"/>
      <c r="B7" s="574"/>
      <c r="C7" s="577"/>
      <c r="D7" s="514" t="s">
        <v>20</v>
      </c>
      <c r="E7" s="514" t="s">
        <v>241</v>
      </c>
      <c r="F7" s="574"/>
      <c r="G7" s="514" t="s">
        <v>20</v>
      </c>
      <c r="H7" s="514" t="s">
        <v>241</v>
      </c>
      <c r="I7" s="577"/>
      <c r="J7" s="591"/>
      <c r="K7" s="514" t="s">
        <v>20</v>
      </c>
      <c r="L7" s="514" t="s">
        <v>243</v>
      </c>
      <c r="M7" s="514" t="s">
        <v>20</v>
      </c>
      <c r="N7" s="514" t="s">
        <v>241</v>
      </c>
    </row>
    <row r="8" spans="1:17" s="196" customFormat="1" ht="15" customHeight="1" thickBot="1" x14ac:dyDescent="0.3">
      <c r="A8" s="295">
        <v>1</v>
      </c>
      <c r="B8" s="296">
        <v>2</v>
      </c>
      <c r="C8" s="297">
        <v>3</v>
      </c>
      <c r="D8" s="297">
        <v>4</v>
      </c>
      <c r="E8" s="297">
        <v>5</v>
      </c>
      <c r="F8" s="297">
        <v>6</v>
      </c>
      <c r="G8" s="297">
        <v>7</v>
      </c>
      <c r="H8" s="297">
        <v>8</v>
      </c>
      <c r="I8" s="297">
        <v>9</v>
      </c>
      <c r="J8" s="297">
        <v>10</v>
      </c>
      <c r="K8" s="297">
        <v>11</v>
      </c>
      <c r="L8" s="297">
        <v>12</v>
      </c>
      <c r="M8" s="297">
        <v>13</v>
      </c>
      <c r="N8" s="298">
        <v>14</v>
      </c>
    </row>
    <row r="9" spans="1:17" s="288" customFormat="1" ht="13.5" customHeight="1" x14ac:dyDescent="0.2">
      <c r="A9" s="583" t="s">
        <v>27</v>
      </c>
      <c r="B9" s="299">
        <v>51000</v>
      </c>
      <c r="C9" s="194">
        <v>2012</v>
      </c>
      <c r="D9" s="300">
        <v>711</v>
      </c>
      <c r="E9" s="301">
        <v>-622</v>
      </c>
      <c r="F9" s="300">
        <v>8953</v>
      </c>
      <c r="G9" s="302">
        <v>0</v>
      </c>
      <c r="H9" s="303" t="s">
        <v>0</v>
      </c>
      <c r="I9" s="303">
        <v>-1258</v>
      </c>
      <c r="J9" s="302">
        <v>0</v>
      </c>
      <c r="K9" s="303">
        <v>0</v>
      </c>
      <c r="L9" s="303">
        <v>0</v>
      </c>
      <c r="M9" s="300">
        <f>D9+F9-G9</f>
        <v>9664</v>
      </c>
      <c r="N9" s="304">
        <f>E9+I9</f>
        <v>-1880</v>
      </c>
      <c r="O9" s="193"/>
      <c r="P9" s="197"/>
      <c r="Q9" s="198"/>
    </row>
    <row r="10" spans="1:17" s="288" customFormat="1" ht="13.5" customHeight="1" x14ac:dyDescent="0.2">
      <c r="A10" s="584"/>
      <c r="B10" s="305">
        <v>51100</v>
      </c>
      <c r="C10" s="306">
        <v>2011</v>
      </c>
      <c r="D10" s="300">
        <v>711</v>
      </c>
      <c r="E10" s="98">
        <v>-481</v>
      </c>
      <c r="F10" s="300">
        <v>0</v>
      </c>
      <c r="G10" s="302">
        <v>0</v>
      </c>
      <c r="H10" s="303" t="s">
        <v>0</v>
      </c>
      <c r="I10" s="303">
        <v>-141</v>
      </c>
      <c r="J10" s="302">
        <v>0</v>
      </c>
      <c r="K10" s="303">
        <v>0</v>
      </c>
      <c r="L10" s="303">
        <v>0</v>
      </c>
      <c r="M10" s="300">
        <f>D10+F10-G10</f>
        <v>711</v>
      </c>
      <c r="N10" s="304">
        <f>E10+I10</f>
        <v>-622</v>
      </c>
      <c r="O10" s="193"/>
      <c r="P10" s="197"/>
      <c r="Q10" s="198"/>
    </row>
    <row r="11" spans="1:17" s="288" customFormat="1" ht="19.899999999999999" customHeight="1" x14ac:dyDescent="0.2">
      <c r="A11" s="594" t="s">
        <v>244</v>
      </c>
      <c r="B11" s="87">
        <v>51010</v>
      </c>
      <c r="C11" s="194">
        <v>2012</v>
      </c>
      <c r="D11" s="82">
        <v>711</v>
      </c>
      <c r="E11" s="98">
        <v>-622</v>
      </c>
      <c r="F11" s="82">
        <v>8953</v>
      </c>
      <c r="G11" s="307">
        <v>0</v>
      </c>
      <c r="H11" s="98" t="s">
        <v>0</v>
      </c>
      <c r="I11" s="98">
        <v>-1258</v>
      </c>
      <c r="J11" s="307">
        <v>0</v>
      </c>
      <c r="K11" s="98">
        <v>0</v>
      </c>
      <c r="L11" s="98">
        <v>0</v>
      </c>
      <c r="M11" s="82">
        <f t="shared" ref="M11:M18" si="0">D11+F11-G11</f>
        <v>9664</v>
      </c>
      <c r="N11" s="99">
        <f t="shared" ref="N11:N16" si="1">E11+I11</f>
        <v>-1880</v>
      </c>
      <c r="O11" s="193"/>
      <c r="P11" s="197"/>
      <c r="Q11" s="198"/>
    </row>
    <row r="12" spans="1:17" s="288" customFormat="1" ht="25.5" customHeight="1" x14ac:dyDescent="0.2">
      <c r="A12" s="595"/>
      <c r="B12" s="89">
        <v>51110</v>
      </c>
      <c r="C12" s="306">
        <v>2011</v>
      </c>
      <c r="D12" s="82">
        <v>711</v>
      </c>
      <c r="E12" s="98">
        <v>-481</v>
      </c>
      <c r="F12" s="82">
        <v>0</v>
      </c>
      <c r="G12" s="307">
        <v>0</v>
      </c>
      <c r="H12" s="98" t="s">
        <v>0</v>
      </c>
      <c r="I12" s="98">
        <v>-141</v>
      </c>
      <c r="J12" s="307">
        <v>0</v>
      </c>
      <c r="K12" s="98">
        <v>0</v>
      </c>
      <c r="L12" s="98">
        <v>0</v>
      </c>
      <c r="M12" s="82">
        <f t="shared" si="0"/>
        <v>711</v>
      </c>
      <c r="N12" s="99">
        <f t="shared" si="1"/>
        <v>-622</v>
      </c>
      <c r="O12" s="193"/>
      <c r="P12" s="197"/>
      <c r="Q12" s="198"/>
    </row>
    <row r="13" spans="1:17" s="288" customFormat="1" ht="16.149999999999999" customHeight="1" x14ac:dyDescent="0.2">
      <c r="A13" s="594" t="s">
        <v>245</v>
      </c>
      <c r="B13" s="219">
        <v>51011</v>
      </c>
      <c r="C13" s="194">
        <v>2012</v>
      </c>
      <c r="D13" s="82">
        <v>593</v>
      </c>
      <c r="E13" s="98">
        <v>-593</v>
      </c>
      <c r="F13" s="82">
        <v>8953</v>
      </c>
      <c r="G13" s="307">
        <v>0</v>
      </c>
      <c r="H13" s="98" t="s">
        <v>0</v>
      </c>
      <c r="I13" s="98">
        <v>-1245</v>
      </c>
      <c r="J13" s="307">
        <v>0</v>
      </c>
      <c r="K13" s="98">
        <v>0</v>
      </c>
      <c r="L13" s="98">
        <v>0</v>
      </c>
      <c r="M13" s="82">
        <f t="shared" si="0"/>
        <v>9546</v>
      </c>
      <c r="N13" s="99">
        <f t="shared" si="1"/>
        <v>-1838</v>
      </c>
      <c r="O13" s="193"/>
      <c r="P13" s="197"/>
      <c r="Q13" s="198"/>
    </row>
    <row r="14" spans="1:17" s="288" customFormat="1" ht="23.25" customHeight="1" x14ac:dyDescent="0.2">
      <c r="A14" s="595"/>
      <c r="B14" s="219">
        <v>51111</v>
      </c>
      <c r="C14" s="306">
        <v>2011</v>
      </c>
      <c r="D14" s="82">
        <v>593</v>
      </c>
      <c r="E14" s="98">
        <v>-466</v>
      </c>
      <c r="F14" s="82">
        <v>0</v>
      </c>
      <c r="G14" s="307">
        <v>0</v>
      </c>
      <c r="H14" s="98" t="s">
        <v>0</v>
      </c>
      <c r="I14" s="98">
        <v>-127</v>
      </c>
      <c r="J14" s="307">
        <v>0</v>
      </c>
      <c r="K14" s="98">
        <v>0</v>
      </c>
      <c r="L14" s="98">
        <v>0</v>
      </c>
      <c r="M14" s="82">
        <f t="shared" si="0"/>
        <v>593</v>
      </c>
      <c r="N14" s="99">
        <f t="shared" si="1"/>
        <v>-593</v>
      </c>
      <c r="O14" s="193"/>
      <c r="P14" s="197"/>
      <c r="Q14" s="198"/>
    </row>
    <row r="15" spans="1:17" s="288" customFormat="1" ht="16.149999999999999" customHeight="1" x14ac:dyDescent="0.2">
      <c r="A15" s="594" t="s">
        <v>246</v>
      </c>
      <c r="B15" s="219">
        <v>51012</v>
      </c>
      <c r="C15" s="194">
        <v>2012</v>
      </c>
      <c r="D15" s="82">
        <v>118</v>
      </c>
      <c r="E15" s="98">
        <v>-29</v>
      </c>
      <c r="F15" s="82">
        <v>0</v>
      </c>
      <c r="G15" s="307">
        <v>0</v>
      </c>
      <c r="H15" s="98" t="s">
        <v>0</v>
      </c>
      <c r="I15" s="98">
        <v>-13</v>
      </c>
      <c r="J15" s="307">
        <v>0</v>
      </c>
      <c r="K15" s="98">
        <v>0</v>
      </c>
      <c r="L15" s="98">
        <v>0</v>
      </c>
      <c r="M15" s="82">
        <f t="shared" si="0"/>
        <v>118</v>
      </c>
      <c r="N15" s="99">
        <f t="shared" si="1"/>
        <v>-42</v>
      </c>
      <c r="O15" s="193"/>
      <c r="P15" s="197"/>
      <c r="Q15" s="198"/>
    </row>
    <row r="16" spans="1:17" s="288" customFormat="1" ht="23.25" customHeight="1" x14ac:dyDescent="0.2">
      <c r="A16" s="595"/>
      <c r="B16" s="219">
        <v>51112</v>
      </c>
      <c r="C16" s="306">
        <v>2011</v>
      </c>
      <c r="D16" s="82">
        <v>118</v>
      </c>
      <c r="E16" s="98">
        <v>-15</v>
      </c>
      <c r="F16" s="82">
        <v>0</v>
      </c>
      <c r="G16" s="307">
        <v>0</v>
      </c>
      <c r="H16" s="98" t="s">
        <v>0</v>
      </c>
      <c r="I16" s="98">
        <v>-14</v>
      </c>
      <c r="J16" s="307">
        <v>0</v>
      </c>
      <c r="K16" s="98">
        <v>0</v>
      </c>
      <c r="L16" s="98">
        <v>0</v>
      </c>
      <c r="M16" s="82">
        <f t="shared" si="0"/>
        <v>118</v>
      </c>
      <c r="N16" s="99">
        <f t="shared" si="1"/>
        <v>-29</v>
      </c>
      <c r="O16" s="193"/>
      <c r="P16" s="197"/>
      <c r="Q16" s="198"/>
    </row>
    <row r="17" spans="1:17" s="288" customFormat="1" ht="16.149999999999999" customHeight="1" x14ac:dyDescent="0.2">
      <c r="A17" s="594" t="s">
        <v>28</v>
      </c>
      <c r="B17" s="219">
        <v>51013</v>
      </c>
      <c r="C17" s="194">
        <v>2012</v>
      </c>
      <c r="D17" s="82">
        <v>0</v>
      </c>
      <c r="E17" s="98">
        <v>0</v>
      </c>
      <c r="F17" s="82">
        <v>0</v>
      </c>
      <c r="G17" s="307">
        <v>0</v>
      </c>
      <c r="H17" s="98">
        <v>0</v>
      </c>
      <c r="I17" s="98">
        <v>0</v>
      </c>
      <c r="J17" s="307">
        <v>0</v>
      </c>
      <c r="K17" s="98">
        <v>0</v>
      </c>
      <c r="L17" s="98">
        <v>0</v>
      </c>
      <c r="M17" s="82">
        <f t="shared" si="0"/>
        <v>0</v>
      </c>
      <c r="N17" s="99">
        <f t="shared" ref="N17:N18" si="2">E17+H17-I17</f>
        <v>0</v>
      </c>
      <c r="O17" s="193"/>
      <c r="P17" s="197">
        <f t="shared" ref="P17:P18" si="3">D17+E17</f>
        <v>0</v>
      </c>
      <c r="Q17" s="198">
        <f t="shared" ref="Q17:Q18" si="4">M17+N17</f>
        <v>0</v>
      </c>
    </row>
    <row r="18" spans="1:17" s="288" customFormat="1" ht="17.45" customHeight="1" thickBot="1" x14ac:dyDescent="0.25">
      <c r="A18" s="596"/>
      <c r="B18" s="220">
        <v>51113</v>
      </c>
      <c r="C18" s="306">
        <v>2011</v>
      </c>
      <c r="D18" s="308">
        <v>0</v>
      </c>
      <c r="E18" s="100">
        <v>0</v>
      </c>
      <c r="F18" s="308">
        <v>0</v>
      </c>
      <c r="G18" s="309">
        <v>0</v>
      </c>
      <c r="H18" s="100">
        <v>0</v>
      </c>
      <c r="I18" s="100">
        <v>0</v>
      </c>
      <c r="J18" s="309">
        <v>0</v>
      </c>
      <c r="K18" s="100">
        <v>0</v>
      </c>
      <c r="L18" s="100">
        <v>0</v>
      </c>
      <c r="M18" s="308">
        <f t="shared" si="0"/>
        <v>0</v>
      </c>
      <c r="N18" s="101">
        <f t="shared" si="2"/>
        <v>0</v>
      </c>
      <c r="O18" s="193"/>
      <c r="P18" s="197">
        <f t="shared" si="3"/>
        <v>0</v>
      </c>
      <c r="Q18" s="198">
        <f t="shared" si="4"/>
        <v>0</v>
      </c>
    </row>
    <row r="19" spans="1:17" s="288" customFormat="1" ht="6.75" customHeight="1" x14ac:dyDescent="0.2">
      <c r="A19" s="585"/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193"/>
      <c r="P19" s="193"/>
    </row>
    <row r="20" spans="1:17" s="287" customFormat="1" ht="11.25" x14ac:dyDescent="0.2">
      <c r="A20" s="586" t="s">
        <v>247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199"/>
      <c r="P20" s="199"/>
    </row>
    <row r="21" spans="1:17" s="288" customFormat="1" ht="6" customHeight="1" thickBot="1" x14ac:dyDescent="0.25">
      <c r="A21" s="585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193"/>
      <c r="P21" s="193"/>
    </row>
    <row r="22" spans="1:17" s="288" customFormat="1" ht="13.5" customHeight="1" x14ac:dyDescent="0.2">
      <c r="A22" s="597" t="s">
        <v>17</v>
      </c>
      <c r="B22" s="600" t="s">
        <v>18</v>
      </c>
      <c r="C22" s="572" t="s">
        <v>29</v>
      </c>
      <c r="D22" s="572" t="s">
        <v>30</v>
      </c>
      <c r="E22" s="602" t="s">
        <v>31</v>
      </c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</row>
    <row r="23" spans="1:17" s="288" customFormat="1" ht="14.25" customHeight="1" x14ac:dyDescent="0.2">
      <c r="A23" s="598"/>
      <c r="B23" s="601"/>
      <c r="C23" s="573"/>
      <c r="D23" s="573"/>
      <c r="E23" s="60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</row>
    <row r="24" spans="1:17" s="288" customFormat="1" ht="20.45" customHeight="1" thickBot="1" x14ac:dyDescent="0.25">
      <c r="A24" s="599"/>
      <c r="B24" s="591"/>
      <c r="C24" s="574"/>
      <c r="D24" s="574"/>
      <c r="E24" s="604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</row>
    <row r="25" spans="1:17" s="288" customFormat="1" ht="10.5" customHeight="1" thickBot="1" x14ac:dyDescent="0.25">
      <c r="A25" s="200">
        <v>1</v>
      </c>
      <c r="B25" s="201">
        <v>2</v>
      </c>
      <c r="C25" s="202">
        <v>3</v>
      </c>
      <c r="D25" s="202">
        <v>4</v>
      </c>
      <c r="E25" s="203">
        <v>5</v>
      </c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</row>
    <row r="26" spans="1:17" s="195" customFormat="1" ht="13.5" customHeight="1" x14ac:dyDescent="0.25">
      <c r="A26" s="204" t="s">
        <v>32</v>
      </c>
      <c r="B26" s="86">
        <v>51030</v>
      </c>
      <c r="C26" s="76">
        <f>M9+N9</f>
        <v>7784</v>
      </c>
      <c r="D26" s="76">
        <f>D9+E9</f>
        <v>89</v>
      </c>
      <c r="E26" s="77">
        <f>D12+E12</f>
        <v>230</v>
      </c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</row>
    <row r="27" spans="1:17" s="195" customFormat="1" ht="13.5" customHeight="1" x14ac:dyDescent="0.25">
      <c r="A27" s="205" t="s">
        <v>33</v>
      </c>
      <c r="B27" s="87"/>
      <c r="C27" s="78"/>
      <c r="D27" s="78"/>
      <c r="E27" s="79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</row>
    <row r="28" spans="1:17" s="195" customFormat="1" ht="33" customHeight="1" x14ac:dyDescent="0.25">
      <c r="A28" s="594" t="s">
        <v>34</v>
      </c>
      <c r="B28" s="88">
        <v>51130</v>
      </c>
      <c r="C28" s="80">
        <f>M11+N11</f>
        <v>7784</v>
      </c>
      <c r="D28" s="80">
        <f>D11+E11</f>
        <v>89</v>
      </c>
      <c r="E28" s="81">
        <f>D12+E12</f>
        <v>230</v>
      </c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</row>
    <row r="29" spans="1:17" s="195" customFormat="1" ht="37.15" customHeight="1" x14ac:dyDescent="0.25">
      <c r="A29" s="595"/>
      <c r="B29" s="89">
        <v>51131</v>
      </c>
      <c r="C29" s="82">
        <f>M13+N13</f>
        <v>7708</v>
      </c>
      <c r="D29" s="82">
        <f>D13+E13</f>
        <v>0</v>
      </c>
      <c r="E29" s="83">
        <f>D14+E14</f>
        <v>127</v>
      </c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</row>
    <row r="30" spans="1:17" s="195" customFormat="1" ht="36" customHeight="1" x14ac:dyDescent="0.2">
      <c r="A30" s="564" t="s">
        <v>246</v>
      </c>
      <c r="B30" s="89">
        <v>51132</v>
      </c>
      <c r="C30" s="80">
        <f>M15+N15</f>
        <v>76</v>
      </c>
      <c r="D30" s="80">
        <f>D15+E15</f>
        <v>89</v>
      </c>
      <c r="E30" s="81">
        <f>D16+E16</f>
        <v>103</v>
      </c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</row>
    <row r="31" spans="1:17" s="195" customFormat="1" ht="13.5" customHeight="1" thickBot="1" x14ac:dyDescent="0.25">
      <c r="A31" s="565" t="s">
        <v>28</v>
      </c>
      <c r="B31" s="90">
        <v>51133</v>
      </c>
      <c r="C31" s="84">
        <v>0</v>
      </c>
      <c r="D31" s="84">
        <v>0</v>
      </c>
      <c r="E31" s="85">
        <v>0</v>
      </c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</row>
    <row r="32" spans="1:17" s="195" customFormat="1" ht="6" customHeight="1" x14ac:dyDescent="0.25">
      <c r="A32" s="206"/>
      <c r="B32" s="207"/>
      <c r="C32" s="208"/>
      <c r="D32" s="208"/>
      <c r="E32" s="208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</row>
    <row r="33" spans="1:16" s="287" customFormat="1" ht="13.9" customHeight="1" x14ac:dyDescent="0.2">
      <c r="A33" s="586" t="s">
        <v>234</v>
      </c>
      <c r="B33" s="586"/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199"/>
      <c r="P33" s="199"/>
    </row>
    <row r="34" spans="1:16" s="288" customFormat="1" ht="6" customHeight="1" thickBot="1" x14ac:dyDescent="0.25">
      <c r="A34" s="585"/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193"/>
      <c r="P34" s="193"/>
    </row>
    <row r="35" spans="1:16" s="288" customFormat="1" ht="13.5" customHeight="1" x14ac:dyDescent="0.2">
      <c r="A35" s="597" t="s">
        <v>17</v>
      </c>
      <c r="B35" s="600" t="s">
        <v>18</v>
      </c>
      <c r="C35" s="572" t="s">
        <v>29</v>
      </c>
      <c r="D35" s="572" t="s">
        <v>30</v>
      </c>
      <c r="E35" s="602" t="s">
        <v>31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</row>
    <row r="36" spans="1:16" s="288" customFormat="1" ht="14.25" customHeight="1" x14ac:dyDescent="0.2">
      <c r="A36" s="598"/>
      <c r="B36" s="601"/>
      <c r="C36" s="573"/>
      <c r="D36" s="573"/>
      <c r="E36" s="60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</row>
    <row r="37" spans="1:16" s="288" customFormat="1" ht="15.75" customHeight="1" thickBot="1" x14ac:dyDescent="0.25">
      <c r="A37" s="599"/>
      <c r="B37" s="591"/>
      <c r="C37" s="574"/>
      <c r="D37" s="574"/>
      <c r="E37" s="604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1:16" s="288" customFormat="1" ht="10.5" customHeight="1" thickBot="1" x14ac:dyDescent="0.25">
      <c r="A38" s="209">
        <v>1</v>
      </c>
      <c r="B38" s="528">
        <v>2</v>
      </c>
      <c r="C38" s="213">
        <v>3</v>
      </c>
      <c r="D38" s="213">
        <v>4</v>
      </c>
      <c r="E38" s="203">
        <v>5</v>
      </c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</row>
    <row r="39" spans="1:16" s="195" customFormat="1" ht="13.5" customHeight="1" thickBot="1" x14ac:dyDescent="0.25">
      <c r="A39" s="210" t="s">
        <v>32</v>
      </c>
      <c r="B39" s="524">
        <v>5120</v>
      </c>
      <c r="C39" s="525" t="s">
        <v>0</v>
      </c>
      <c r="D39" s="525" t="s">
        <v>0</v>
      </c>
      <c r="E39" s="526" t="s">
        <v>0</v>
      </c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6" s="288" customFormat="1" ht="6" customHeight="1" x14ac:dyDescent="0.2">
      <c r="A40" s="605"/>
      <c r="B40" s="605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193"/>
      <c r="P40" s="193"/>
    </row>
    <row r="41" spans="1:16" s="287" customFormat="1" ht="11.25" x14ac:dyDescent="0.2">
      <c r="A41" s="586" t="s">
        <v>248</v>
      </c>
      <c r="B41" s="586"/>
      <c r="C41" s="586"/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199"/>
      <c r="P41" s="199"/>
    </row>
    <row r="42" spans="1:16" s="288" customFormat="1" ht="6" customHeight="1" thickBot="1" x14ac:dyDescent="0.25">
      <c r="A42" s="585"/>
      <c r="B42" s="585"/>
      <c r="C42" s="585"/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193"/>
      <c r="P42" s="193"/>
    </row>
    <row r="43" spans="1:16" s="288" customFormat="1" ht="13.5" customHeight="1" x14ac:dyDescent="0.2">
      <c r="A43" s="597" t="s">
        <v>17</v>
      </c>
      <c r="B43" s="600" t="s">
        <v>18</v>
      </c>
      <c r="C43" s="572" t="s">
        <v>29</v>
      </c>
      <c r="D43" s="572" t="s">
        <v>30</v>
      </c>
      <c r="E43" s="602" t="s">
        <v>31</v>
      </c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</row>
    <row r="44" spans="1:16" s="288" customFormat="1" ht="14.25" customHeight="1" x14ac:dyDescent="0.2">
      <c r="A44" s="598"/>
      <c r="B44" s="601"/>
      <c r="C44" s="573"/>
      <c r="D44" s="573"/>
      <c r="E44" s="60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</row>
    <row r="45" spans="1:16" s="288" customFormat="1" ht="11.25" customHeight="1" thickBot="1" x14ac:dyDescent="0.25">
      <c r="A45" s="599"/>
      <c r="B45" s="591"/>
      <c r="C45" s="574"/>
      <c r="D45" s="574"/>
      <c r="E45" s="604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</row>
    <row r="46" spans="1:16" s="288" customFormat="1" ht="11.25" customHeight="1" thickBot="1" x14ac:dyDescent="0.25">
      <c r="A46" s="211">
        <v>1</v>
      </c>
      <c r="B46" s="212">
        <v>2</v>
      </c>
      <c r="C46" s="213">
        <v>3</v>
      </c>
      <c r="D46" s="213">
        <v>4</v>
      </c>
      <c r="E46" s="203">
        <v>5</v>
      </c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</row>
    <row r="47" spans="1:16" s="195" customFormat="1" ht="13.5" customHeight="1" x14ac:dyDescent="0.25">
      <c r="A47" s="204" t="s">
        <v>32</v>
      </c>
      <c r="B47" s="91">
        <v>51300</v>
      </c>
      <c r="C47" s="76">
        <f>C49+C51</f>
        <v>593</v>
      </c>
      <c r="D47" s="76">
        <f>D49</f>
        <v>593</v>
      </c>
      <c r="E47" s="77">
        <f>E49</f>
        <v>0</v>
      </c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</row>
    <row r="48" spans="1:16" s="195" customFormat="1" ht="13.5" customHeight="1" x14ac:dyDescent="0.25">
      <c r="A48" s="205" t="s">
        <v>33</v>
      </c>
      <c r="B48" s="92"/>
      <c r="C48" s="78"/>
      <c r="D48" s="78"/>
      <c r="E48" s="79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</row>
    <row r="49" spans="1:16" s="195" customFormat="1" ht="29.45" customHeight="1" x14ac:dyDescent="0.2">
      <c r="A49" s="566" t="s">
        <v>249</v>
      </c>
      <c r="B49" s="93">
        <v>51310</v>
      </c>
      <c r="C49" s="80">
        <v>593</v>
      </c>
      <c r="D49" s="80">
        <v>593</v>
      </c>
      <c r="E49" s="81">
        <v>0</v>
      </c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</row>
    <row r="50" spans="1:16" s="195" customFormat="1" ht="37.15" customHeight="1" x14ac:dyDescent="0.2">
      <c r="A50" s="567" t="s">
        <v>245</v>
      </c>
      <c r="B50" s="94">
        <v>51311</v>
      </c>
      <c r="C50" s="82">
        <v>593</v>
      </c>
      <c r="D50" s="82">
        <v>593</v>
      </c>
      <c r="E50" s="83">
        <v>0</v>
      </c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</row>
    <row r="51" spans="1:16" s="195" customFormat="1" ht="36" customHeight="1" x14ac:dyDescent="0.2">
      <c r="A51" s="567" t="s">
        <v>246</v>
      </c>
      <c r="B51" s="94">
        <v>51312</v>
      </c>
      <c r="C51" s="80">
        <v>0</v>
      </c>
      <c r="D51" s="80">
        <v>0</v>
      </c>
      <c r="E51" s="81">
        <v>0</v>
      </c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</row>
    <row r="52" spans="1:16" s="195" customFormat="1" ht="13.5" customHeight="1" thickBot="1" x14ac:dyDescent="0.25">
      <c r="A52" s="568" t="s">
        <v>28</v>
      </c>
      <c r="B52" s="95">
        <v>51133</v>
      </c>
      <c r="C52" s="84">
        <v>0</v>
      </c>
      <c r="D52" s="84">
        <v>0</v>
      </c>
      <c r="E52" s="85">
        <v>0</v>
      </c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</row>
    <row r="53" spans="1:16" s="288" customFormat="1" ht="3.75" customHeight="1" x14ac:dyDescent="0.2">
      <c r="A53" s="585"/>
      <c r="B53" s="585"/>
      <c r="C53" s="585"/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193"/>
      <c r="P53" s="193"/>
    </row>
    <row r="54" spans="1:16" s="288" customFormat="1" ht="14.25" customHeight="1" x14ac:dyDescent="0.2">
      <c r="A54" s="586" t="s">
        <v>235</v>
      </c>
      <c r="B54" s="586"/>
      <c r="C54" s="586"/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193"/>
      <c r="P54" s="193"/>
    </row>
    <row r="55" spans="1:16" s="288" customFormat="1" ht="6" customHeight="1" thickBot="1" x14ac:dyDescent="0.25">
      <c r="A55" s="585"/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193"/>
      <c r="P55" s="193"/>
    </row>
    <row r="56" spans="1:16" s="288" customFormat="1" ht="15" customHeight="1" x14ac:dyDescent="0.2">
      <c r="A56" s="608" t="s">
        <v>17</v>
      </c>
      <c r="B56" s="621" t="s">
        <v>18</v>
      </c>
      <c r="C56" s="575" t="s">
        <v>19</v>
      </c>
      <c r="D56" s="624" t="s">
        <v>24</v>
      </c>
      <c r="E56" s="581"/>
      <c r="F56" s="610" t="s">
        <v>25</v>
      </c>
      <c r="G56" s="611"/>
      <c r="H56" s="611"/>
      <c r="I56" s="611"/>
      <c r="J56" s="624" t="s">
        <v>26</v>
      </c>
      <c r="K56" s="625"/>
      <c r="L56" s="193"/>
      <c r="M56" s="193"/>
      <c r="N56" s="193"/>
      <c r="O56" s="193"/>
      <c r="P56" s="193"/>
    </row>
    <row r="57" spans="1:16" s="288" customFormat="1" ht="27" customHeight="1" x14ac:dyDescent="0.2">
      <c r="A57" s="620"/>
      <c r="B57" s="622"/>
      <c r="C57" s="576"/>
      <c r="D57" s="590" t="s">
        <v>20</v>
      </c>
      <c r="E57" s="590" t="s">
        <v>35</v>
      </c>
      <c r="F57" s="590" t="s">
        <v>21</v>
      </c>
      <c r="G57" s="588" t="s">
        <v>250</v>
      </c>
      <c r="H57" s="589"/>
      <c r="I57" s="590" t="s">
        <v>36</v>
      </c>
      <c r="J57" s="590" t="s">
        <v>20</v>
      </c>
      <c r="K57" s="590" t="s">
        <v>35</v>
      </c>
      <c r="L57" s="193"/>
      <c r="M57" s="193"/>
      <c r="N57" s="193"/>
      <c r="O57" s="193"/>
      <c r="P57" s="193"/>
    </row>
    <row r="58" spans="1:16" s="288" customFormat="1" ht="54.75" customHeight="1" thickBot="1" x14ac:dyDescent="0.25">
      <c r="A58" s="609"/>
      <c r="B58" s="623"/>
      <c r="C58" s="577"/>
      <c r="D58" s="617"/>
      <c r="E58" s="617"/>
      <c r="F58" s="617"/>
      <c r="G58" s="590" t="s">
        <v>20</v>
      </c>
      <c r="H58" s="590" t="s">
        <v>35</v>
      </c>
      <c r="I58" s="617"/>
      <c r="J58" s="617"/>
      <c r="K58" s="617"/>
      <c r="L58" s="193"/>
      <c r="M58" s="193"/>
      <c r="N58" s="193"/>
      <c r="O58" s="193"/>
      <c r="P58" s="193"/>
    </row>
    <row r="59" spans="1:16" s="288" customFormat="1" ht="11.25" customHeight="1" thickBot="1" x14ac:dyDescent="0.25">
      <c r="A59" s="333">
        <v>1</v>
      </c>
      <c r="B59" s="330">
        <v>2</v>
      </c>
      <c r="C59" s="331">
        <v>3</v>
      </c>
      <c r="D59" s="331">
        <v>4</v>
      </c>
      <c r="E59" s="331">
        <v>5</v>
      </c>
      <c r="F59" s="331">
        <v>6</v>
      </c>
      <c r="G59" s="617"/>
      <c r="H59" s="617"/>
      <c r="I59" s="331">
        <v>9</v>
      </c>
      <c r="J59" s="297">
        <v>10</v>
      </c>
      <c r="K59" s="527">
        <v>11</v>
      </c>
      <c r="L59" s="193"/>
      <c r="M59" s="193"/>
      <c r="N59" s="193"/>
      <c r="O59" s="193"/>
      <c r="P59" s="193"/>
    </row>
    <row r="60" spans="1:16" s="288" customFormat="1" ht="13.5" customHeight="1" x14ac:dyDescent="0.2">
      <c r="A60" s="614" t="s">
        <v>37</v>
      </c>
      <c r="B60" s="218">
        <v>51400</v>
      </c>
      <c r="C60" s="102">
        <v>2012</v>
      </c>
      <c r="D60" s="96">
        <f t="shared" ref="D60:K61" si="5">D62+D66+D64</f>
        <v>7026</v>
      </c>
      <c r="E60" s="96">
        <f t="shared" si="5"/>
        <v>-7026</v>
      </c>
      <c r="F60" s="96">
        <f t="shared" si="5"/>
        <v>2765</v>
      </c>
      <c r="G60" s="96">
        <f t="shared" si="5"/>
        <v>-9791</v>
      </c>
      <c r="H60" s="96">
        <f t="shared" si="5"/>
        <v>9791</v>
      </c>
      <c r="I60" s="96">
        <f>I62+I66+I64</f>
        <v>-2765</v>
      </c>
      <c r="J60" s="96">
        <f t="shared" si="5"/>
        <v>0</v>
      </c>
      <c r="K60" s="97">
        <f t="shared" si="5"/>
        <v>0</v>
      </c>
      <c r="L60" s="193"/>
      <c r="M60" s="214"/>
      <c r="N60" s="193"/>
      <c r="O60" s="193"/>
      <c r="P60" s="193"/>
    </row>
    <row r="61" spans="1:16" s="288" customFormat="1" ht="13.5" customHeight="1" x14ac:dyDescent="0.2">
      <c r="A61" s="583"/>
      <c r="B61" s="219">
        <v>51500</v>
      </c>
      <c r="C61" s="103">
        <v>2011</v>
      </c>
      <c r="D61" s="98">
        <f>D63+D67+D65</f>
        <v>7026</v>
      </c>
      <c r="E61" s="98">
        <f t="shared" si="5"/>
        <v>-4115</v>
      </c>
      <c r="F61" s="98">
        <f t="shared" si="5"/>
        <v>0</v>
      </c>
      <c r="G61" s="98">
        <f t="shared" si="5"/>
        <v>0</v>
      </c>
      <c r="H61" s="98">
        <f t="shared" si="5"/>
        <v>0</v>
      </c>
      <c r="I61" s="98">
        <f t="shared" si="5"/>
        <v>-2911</v>
      </c>
      <c r="J61" s="98">
        <f t="shared" si="5"/>
        <v>7026</v>
      </c>
      <c r="K61" s="99">
        <f>K63+K67+K65</f>
        <v>-7026</v>
      </c>
      <c r="L61" s="193"/>
      <c r="M61" s="214"/>
      <c r="N61" s="193"/>
      <c r="O61" s="193"/>
      <c r="P61" s="193"/>
    </row>
    <row r="62" spans="1:16" s="288" customFormat="1" ht="14.25" customHeight="1" x14ac:dyDescent="0.2">
      <c r="A62" s="615" t="s">
        <v>251</v>
      </c>
      <c r="B62" s="219">
        <v>51401</v>
      </c>
      <c r="C62" s="103">
        <v>2012</v>
      </c>
      <c r="D62" s="98">
        <f>J63</f>
        <v>4115</v>
      </c>
      <c r="E62" s="98">
        <f>K63</f>
        <v>-4115</v>
      </c>
      <c r="F62" s="98">
        <v>0</v>
      </c>
      <c r="G62" s="98">
        <v>-4115</v>
      </c>
      <c r="H62" s="98">
        <v>4115</v>
      </c>
      <c r="I62" s="98">
        <v>0</v>
      </c>
      <c r="J62" s="98">
        <f>D62+F62+G62</f>
        <v>0</v>
      </c>
      <c r="K62" s="99">
        <f>E62+H62+I62</f>
        <v>0</v>
      </c>
      <c r="L62" s="193"/>
      <c r="M62" s="214"/>
      <c r="N62" s="193"/>
      <c r="O62" s="193"/>
      <c r="P62" s="193"/>
    </row>
    <row r="63" spans="1:16" s="288" customFormat="1" ht="12.75" customHeight="1" x14ac:dyDescent="0.2">
      <c r="A63" s="616"/>
      <c r="B63" s="89">
        <v>51501</v>
      </c>
      <c r="C63" s="103">
        <v>2011</v>
      </c>
      <c r="D63" s="98">
        <v>4115</v>
      </c>
      <c r="E63" s="98">
        <v>-4115</v>
      </c>
      <c r="F63" s="98">
        <v>0</v>
      </c>
      <c r="G63" s="98">
        <v>0</v>
      </c>
      <c r="H63" s="98">
        <v>0</v>
      </c>
      <c r="I63" s="98">
        <v>0</v>
      </c>
      <c r="J63" s="98">
        <f t="shared" ref="J63:J66" si="6">D63+F63+G63</f>
        <v>4115</v>
      </c>
      <c r="K63" s="99">
        <f t="shared" ref="K63:K67" si="7">E63+H63+I63</f>
        <v>-4115</v>
      </c>
      <c r="L63" s="193"/>
      <c r="M63" s="214"/>
      <c r="N63" s="193"/>
      <c r="O63" s="193"/>
      <c r="P63" s="193"/>
    </row>
    <row r="64" spans="1:16" s="332" customFormat="1" ht="14.25" customHeight="1" x14ac:dyDescent="0.2">
      <c r="A64" s="615" t="s">
        <v>39</v>
      </c>
      <c r="B64" s="219">
        <v>51402</v>
      </c>
      <c r="C64" s="103">
        <v>2012</v>
      </c>
      <c r="D64" s="98">
        <f>J65</f>
        <v>0</v>
      </c>
      <c r="E64" s="98">
        <f>K65</f>
        <v>0</v>
      </c>
      <c r="F64" s="98">
        <v>2765</v>
      </c>
      <c r="G64" s="98">
        <v>-2765</v>
      </c>
      <c r="H64" s="98">
        <v>2765</v>
      </c>
      <c r="I64" s="98">
        <v>-2765</v>
      </c>
      <c r="J64" s="98">
        <f>D64+F64+G64</f>
        <v>0</v>
      </c>
      <c r="K64" s="99">
        <f t="shared" si="7"/>
        <v>0</v>
      </c>
      <c r="L64" s="193"/>
      <c r="M64" s="214"/>
      <c r="N64" s="193"/>
      <c r="O64" s="193"/>
      <c r="P64" s="193"/>
    </row>
    <row r="65" spans="1:16" s="332" customFormat="1" ht="16.5" customHeight="1" thickBot="1" x14ac:dyDescent="0.25">
      <c r="A65" s="616" t="s">
        <v>1</v>
      </c>
      <c r="B65" s="219">
        <v>51502</v>
      </c>
      <c r="C65" s="103">
        <v>2011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/>
      <c r="J65" s="98">
        <f t="shared" si="6"/>
        <v>0</v>
      </c>
      <c r="K65" s="99">
        <f t="shared" si="7"/>
        <v>0</v>
      </c>
      <c r="L65" s="193"/>
      <c r="M65" s="214"/>
      <c r="N65" s="193"/>
      <c r="O65" s="193"/>
      <c r="P65" s="193"/>
    </row>
    <row r="66" spans="1:16" s="288" customFormat="1" ht="14.25" customHeight="1" x14ac:dyDescent="0.2">
      <c r="A66" s="618" t="s">
        <v>38</v>
      </c>
      <c r="B66" s="299">
        <v>51402</v>
      </c>
      <c r="C66" s="102">
        <v>2012</v>
      </c>
      <c r="D66" s="303">
        <f>J67</f>
        <v>2911</v>
      </c>
      <c r="E66" s="303">
        <f>K67</f>
        <v>-2911</v>
      </c>
      <c r="F66" s="303">
        <v>0</v>
      </c>
      <c r="G66" s="303">
        <v>-2911</v>
      </c>
      <c r="H66" s="303">
        <v>2911</v>
      </c>
      <c r="I66" s="303">
        <v>0</v>
      </c>
      <c r="J66" s="98">
        <f t="shared" si="6"/>
        <v>0</v>
      </c>
      <c r="K66" s="99">
        <f t="shared" si="7"/>
        <v>0</v>
      </c>
      <c r="L66" s="193"/>
      <c r="M66" s="214"/>
      <c r="N66" s="193"/>
      <c r="O66" s="193"/>
      <c r="P66" s="193"/>
    </row>
    <row r="67" spans="1:16" s="288" customFormat="1" ht="16.5" customHeight="1" thickBot="1" x14ac:dyDescent="0.25">
      <c r="A67" s="619" t="s">
        <v>1</v>
      </c>
      <c r="B67" s="220">
        <v>51502</v>
      </c>
      <c r="C67" s="103">
        <v>2011</v>
      </c>
      <c r="D67" s="100">
        <v>2911</v>
      </c>
      <c r="E67" s="100">
        <v>0</v>
      </c>
      <c r="F67" s="100">
        <v>0</v>
      </c>
      <c r="G67" s="100">
        <v>0</v>
      </c>
      <c r="H67" s="100">
        <v>0</v>
      </c>
      <c r="I67" s="100">
        <v>-2911</v>
      </c>
      <c r="J67" s="100">
        <f>D67+F67-G67</f>
        <v>2911</v>
      </c>
      <c r="K67" s="101">
        <f t="shared" si="7"/>
        <v>-2911</v>
      </c>
      <c r="L67" s="193"/>
      <c r="M67" s="214"/>
      <c r="N67" s="193"/>
      <c r="O67" s="193"/>
      <c r="P67" s="193"/>
    </row>
    <row r="68" spans="1:16" s="288" customFormat="1" ht="5.25" customHeight="1" x14ac:dyDescent="0.2">
      <c r="A68" s="605"/>
      <c r="B68" s="605"/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193"/>
      <c r="P68" s="193"/>
    </row>
    <row r="69" spans="1:16" s="288" customFormat="1" ht="14.25" customHeight="1" x14ac:dyDescent="0.2">
      <c r="A69" s="586" t="s">
        <v>238</v>
      </c>
      <c r="B69" s="586"/>
      <c r="C69" s="586"/>
      <c r="D69" s="586"/>
      <c r="E69" s="586"/>
      <c r="F69" s="586"/>
      <c r="G69" s="586"/>
      <c r="H69" s="586"/>
      <c r="I69" s="586"/>
      <c r="J69" s="215"/>
      <c r="K69" s="215"/>
      <c r="L69" s="215"/>
      <c r="M69" s="215"/>
      <c r="N69" s="215"/>
      <c r="O69" s="193"/>
      <c r="P69" s="193"/>
    </row>
    <row r="70" spans="1:16" s="288" customFormat="1" ht="6.75" customHeight="1" thickBot="1" x14ac:dyDescent="0.25">
      <c r="A70" s="216"/>
      <c r="B70" s="216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</row>
    <row r="71" spans="1:16" s="288" customFormat="1" ht="18" customHeight="1" x14ac:dyDescent="0.2">
      <c r="A71" s="608" t="s">
        <v>17</v>
      </c>
      <c r="B71" s="600" t="s">
        <v>18</v>
      </c>
      <c r="C71" s="572" t="s">
        <v>19</v>
      </c>
      <c r="D71" s="572" t="s">
        <v>24</v>
      </c>
      <c r="E71" s="610" t="s">
        <v>25</v>
      </c>
      <c r="F71" s="611"/>
      <c r="G71" s="611"/>
      <c r="H71" s="612" t="s">
        <v>26</v>
      </c>
      <c r="I71" s="193"/>
      <c r="J71" s="193"/>
      <c r="K71" s="193"/>
      <c r="L71" s="193"/>
      <c r="M71" s="193"/>
      <c r="N71" s="193"/>
      <c r="O71" s="193"/>
      <c r="P71" s="193"/>
    </row>
    <row r="72" spans="1:16" s="288" customFormat="1" ht="90" customHeight="1" thickBot="1" x14ac:dyDescent="0.25">
      <c r="A72" s="609"/>
      <c r="B72" s="591"/>
      <c r="C72" s="574"/>
      <c r="D72" s="574"/>
      <c r="E72" s="514" t="s">
        <v>40</v>
      </c>
      <c r="F72" s="514" t="s">
        <v>41</v>
      </c>
      <c r="G72" s="514" t="s">
        <v>236</v>
      </c>
      <c r="H72" s="613"/>
      <c r="I72" s="193"/>
      <c r="J72" s="193"/>
      <c r="K72" s="193"/>
      <c r="L72" s="193"/>
      <c r="M72" s="193"/>
      <c r="N72" s="193"/>
      <c r="O72" s="193"/>
      <c r="P72" s="193"/>
    </row>
    <row r="73" spans="1:16" s="288" customFormat="1" ht="10.5" customHeight="1" thickBot="1" x14ac:dyDescent="0.25">
      <c r="A73" s="289">
        <v>1</v>
      </c>
      <c r="B73" s="291">
        <v>2</v>
      </c>
      <c r="C73" s="290">
        <v>3</v>
      </c>
      <c r="D73" s="290">
        <v>4</v>
      </c>
      <c r="E73" s="290">
        <v>5</v>
      </c>
      <c r="F73" s="290">
        <v>6</v>
      </c>
      <c r="G73" s="290">
        <v>7</v>
      </c>
      <c r="H73" s="217">
        <v>8</v>
      </c>
      <c r="I73" s="193"/>
      <c r="J73" s="193"/>
      <c r="K73" s="193"/>
      <c r="L73" s="193"/>
      <c r="M73" s="193"/>
      <c r="N73" s="193"/>
      <c r="O73" s="193"/>
      <c r="P73" s="193"/>
    </row>
    <row r="74" spans="1:16" s="288" customFormat="1" ht="20.45" customHeight="1" x14ac:dyDescent="0.2">
      <c r="A74" s="606" t="s">
        <v>237</v>
      </c>
      <c r="B74" s="218">
        <v>51600</v>
      </c>
      <c r="C74" s="515">
        <v>2012</v>
      </c>
      <c r="D74" s="96">
        <f>H75</f>
        <v>10600</v>
      </c>
      <c r="E74" s="96">
        <v>5947</v>
      </c>
      <c r="F74" s="96">
        <v>0</v>
      </c>
      <c r="G74" s="96">
        <v>-10828</v>
      </c>
      <c r="H74" s="97">
        <f>D74+E74+F74+G74</f>
        <v>5719</v>
      </c>
      <c r="I74" s="193"/>
      <c r="J74" s="193"/>
      <c r="K74" s="193"/>
      <c r="L74" s="193"/>
      <c r="M74" s="193"/>
      <c r="N74" s="193"/>
      <c r="O74" s="193"/>
      <c r="P74" s="193"/>
    </row>
    <row r="75" spans="1:16" s="288" customFormat="1" ht="15" customHeight="1" thickBot="1" x14ac:dyDescent="0.25">
      <c r="A75" s="606"/>
      <c r="B75" s="219">
        <v>51700</v>
      </c>
      <c r="C75" s="104">
        <v>2011</v>
      </c>
      <c r="D75" s="98">
        <v>10153</v>
      </c>
      <c r="E75" s="98">
        <v>447</v>
      </c>
      <c r="F75" s="98">
        <v>0</v>
      </c>
      <c r="G75" s="98">
        <v>0</v>
      </c>
      <c r="H75" s="99">
        <f>D75+E75+F75+G75</f>
        <v>10600</v>
      </c>
      <c r="I75" s="193"/>
      <c r="J75" s="193"/>
      <c r="K75" s="193"/>
      <c r="L75" s="193"/>
      <c r="M75" s="193"/>
      <c r="N75" s="193"/>
      <c r="O75" s="193"/>
      <c r="P75" s="193"/>
    </row>
    <row r="76" spans="1:16" s="288" customFormat="1" ht="19.5" customHeight="1" x14ac:dyDescent="0.2">
      <c r="A76" s="606" t="s">
        <v>239</v>
      </c>
      <c r="B76" s="219">
        <v>51800</v>
      </c>
      <c r="C76" s="515">
        <v>2012</v>
      </c>
      <c r="D76" s="98">
        <v>0</v>
      </c>
      <c r="E76" s="98">
        <v>0</v>
      </c>
      <c r="F76" s="98">
        <v>0</v>
      </c>
      <c r="G76" s="98">
        <v>0</v>
      </c>
      <c r="H76" s="99">
        <f t="shared" ref="H76:H77" si="8">D76+E76+F76+G76</f>
        <v>0</v>
      </c>
      <c r="I76" s="193"/>
      <c r="J76" s="193"/>
      <c r="K76" s="193"/>
      <c r="L76" s="193"/>
      <c r="M76" s="193"/>
      <c r="N76" s="193"/>
      <c r="O76" s="193"/>
      <c r="P76" s="193"/>
    </row>
    <row r="77" spans="1:16" s="288" customFormat="1" ht="18.600000000000001" customHeight="1" thickBot="1" x14ac:dyDescent="0.25">
      <c r="A77" s="607"/>
      <c r="B77" s="220">
        <v>51900</v>
      </c>
      <c r="C77" s="104">
        <v>2011</v>
      </c>
      <c r="D77" s="100">
        <v>0</v>
      </c>
      <c r="E77" s="100">
        <v>0</v>
      </c>
      <c r="F77" s="100">
        <v>0</v>
      </c>
      <c r="G77" s="100">
        <v>0</v>
      </c>
      <c r="H77" s="101">
        <f t="shared" si="8"/>
        <v>0</v>
      </c>
      <c r="I77" s="193"/>
      <c r="J77" s="193"/>
      <c r="K77" s="193"/>
      <c r="L77" s="193"/>
      <c r="M77" s="193"/>
      <c r="N77" s="193"/>
      <c r="O77" s="193"/>
      <c r="P77" s="193"/>
    </row>
    <row r="78" spans="1:16" x14ac:dyDescent="0.2">
      <c r="A78" s="288"/>
    </row>
    <row r="80" spans="1:16" ht="12.75" x14ac:dyDescent="0.2">
      <c r="B80" s="5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2.75" x14ac:dyDescent="0.2">
      <c r="B81" s="5"/>
      <c r="C81" s="6"/>
      <c r="D81" s="1"/>
      <c r="E81" s="1"/>
      <c r="F81" s="1"/>
      <c r="G81" s="1"/>
      <c r="H81" s="1"/>
      <c r="I81" s="1"/>
      <c r="J81" s="1"/>
      <c r="K81" s="1"/>
      <c r="L81" s="1"/>
      <c r="M81" s="1"/>
    </row>
  </sheetData>
  <mergeCells count="73">
    <mergeCell ref="H58:H59"/>
    <mergeCell ref="G58:G59"/>
    <mergeCell ref="J57:J58"/>
    <mergeCell ref="E57:E58"/>
    <mergeCell ref="F57:F58"/>
    <mergeCell ref="G57:H57"/>
    <mergeCell ref="I57:I58"/>
    <mergeCell ref="K57:K58"/>
    <mergeCell ref="A62:A63"/>
    <mergeCell ref="A66:A67"/>
    <mergeCell ref="A22:A24"/>
    <mergeCell ref="B22:B24"/>
    <mergeCell ref="C22:C24"/>
    <mergeCell ref="A54:N54"/>
    <mergeCell ref="A55:N55"/>
    <mergeCell ref="A56:A58"/>
    <mergeCell ref="B56:B58"/>
    <mergeCell ref="C56:C58"/>
    <mergeCell ref="D56:E56"/>
    <mergeCell ref="F56:I56"/>
    <mergeCell ref="J56:K56"/>
    <mergeCell ref="A53:N53"/>
    <mergeCell ref="D57:D58"/>
    <mergeCell ref="D71:D72"/>
    <mergeCell ref="E71:G71"/>
    <mergeCell ref="H71:H72"/>
    <mergeCell ref="A60:A61"/>
    <mergeCell ref="A68:N68"/>
    <mergeCell ref="A69:I69"/>
    <mergeCell ref="A64:A65"/>
    <mergeCell ref="A74:A75"/>
    <mergeCell ref="A76:A77"/>
    <mergeCell ref="A71:A72"/>
    <mergeCell ref="B71:B72"/>
    <mergeCell ref="C71:C72"/>
    <mergeCell ref="B43:B45"/>
    <mergeCell ref="C43:C45"/>
    <mergeCell ref="D43:D45"/>
    <mergeCell ref="E43:E45"/>
    <mergeCell ref="A40:N40"/>
    <mergeCell ref="A41:N41"/>
    <mergeCell ref="A42:N42"/>
    <mergeCell ref="A43:A45"/>
    <mergeCell ref="A21:N21"/>
    <mergeCell ref="A35:A37"/>
    <mergeCell ref="B35:B37"/>
    <mergeCell ref="C35:C37"/>
    <mergeCell ref="D35:D37"/>
    <mergeCell ref="E35:E37"/>
    <mergeCell ref="D22:D24"/>
    <mergeCell ref="E22:E24"/>
    <mergeCell ref="A28:A29"/>
    <mergeCell ref="A2:N3"/>
    <mergeCell ref="A9:A10"/>
    <mergeCell ref="A19:N19"/>
    <mergeCell ref="A33:N33"/>
    <mergeCell ref="A34:N34"/>
    <mergeCell ref="F6:F7"/>
    <mergeCell ref="G6:H6"/>
    <mergeCell ref="I6:I7"/>
    <mergeCell ref="J6:J7"/>
    <mergeCell ref="K6:L6"/>
    <mergeCell ref="M5:N6"/>
    <mergeCell ref="A11:A12"/>
    <mergeCell ref="A13:A14"/>
    <mergeCell ref="A15:A16"/>
    <mergeCell ref="A17:A18"/>
    <mergeCell ref="A20:N20"/>
    <mergeCell ref="A5:A7"/>
    <mergeCell ref="B5:B7"/>
    <mergeCell ref="C5:C7"/>
    <mergeCell ref="D5:E6"/>
    <mergeCell ref="F5:L5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50" firstPageNumber="57" fitToHeight="10" orientation="portrait" useFirstPageNumber="1" r:id="rId1"/>
  <headerFooter scaleWithDoc="0">
    <oddHeader>&amp;R&amp;"Arial,полужирный"&amp;10Приложение 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outlinePr summaryBelow="0" summaryRight="0"/>
    <pageSetUpPr autoPageBreaks="0" fitToPage="1"/>
  </sheetPr>
  <dimension ref="A1:T46"/>
  <sheetViews>
    <sheetView view="pageBreakPreview" topLeftCell="A22" zoomScaleNormal="50" zoomScaleSheetLayoutView="100" workbookViewId="0">
      <selection activeCell="B25" sqref="B25"/>
    </sheetView>
  </sheetViews>
  <sheetFormatPr defaultColWidth="8" defaultRowHeight="11.25" x14ac:dyDescent="0.2"/>
  <cols>
    <col min="1" max="1" width="11.28515625" style="180" customWidth="1"/>
    <col min="2" max="2" width="40.7109375" style="105" customWidth="1"/>
    <col min="3" max="3" width="4.28515625" style="105" customWidth="1"/>
    <col min="4" max="4" width="15.140625" style="105" customWidth="1"/>
    <col min="5" max="5" width="9.5703125" style="105" customWidth="1"/>
    <col min="6" max="6" width="15.140625" style="105" customWidth="1"/>
    <col min="7" max="7" width="8.140625" style="105" customWidth="1"/>
    <col min="8" max="8" width="15.140625" style="105" customWidth="1"/>
    <col min="9" max="9" width="8.85546875" style="105" customWidth="1"/>
    <col min="10" max="10" width="15.140625" style="105" customWidth="1"/>
    <col min="11" max="11" width="9.7109375" style="105" customWidth="1"/>
    <col min="12" max="12" width="15.140625" style="105" customWidth="1"/>
    <col min="13" max="13" width="8" style="105"/>
    <col min="14" max="14" width="15.140625" style="105" customWidth="1"/>
    <col min="15" max="15" width="9.28515625" style="105" customWidth="1"/>
    <col min="16" max="16" width="15.140625" style="105" customWidth="1"/>
    <col min="17" max="17" width="8.28515625" style="105" customWidth="1"/>
    <col min="18" max="18" width="15.140625" style="105" customWidth="1"/>
    <col min="19" max="19" width="8.5703125" style="105" customWidth="1"/>
    <col min="20" max="257" width="8" style="180"/>
    <col min="258" max="258" width="40.7109375" style="180" customWidth="1"/>
    <col min="259" max="259" width="4.28515625" style="180" customWidth="1"/>
    <col min="260" max="260" width="15.140625" style="180" customWidth="1"/>
    <col min="261" max="261" width="7.140625" style="180" customWidth="1"/>
    <col min="262" max="262" width="15.140625" style="180" customWidth="1"/>
    <col min="263" max="263" width="7.140625" style="180" customWidth="1"/>
    <col min="264" max="264" width="15.140625" style="180" customWidth="1"/>
    <col min="265" max="265" width="7.140625" style="180" customWidth="1"/>
    <col min="266" max="266" width="15.140625" style="180" customWidth="1"/>
    <col min="267" max="267" width="7.140625" style="180" customWidth="1"/>
    <col min="268" max="268" width="15.140625" style="180" customWidth="1"/>
    <col min="269" max="269" width="8" style="180"/>
    <col min="270" max="270" width="15.140625" style="180" customWidth="1"/>
    <col min="271" max="271" width="7.140625" style="180" customWidth="1"/>
    <col min="272" max="272" width="15.140625" style="180" customWidth="1"/>
    <col min="273" max="273" width="7.140625" style="180" customWidth="1"/>
    <col min="274" max="274" width="15.140625" style="180" customWidth="1"/>
    <col min="275" max="275" width="7.140625" style="180" customWidth="1"/>
    <col min="276" max="513" width="8" style="180"/>
    <col min="514" max="514" width="40.7109375" style="180" customWidth="1"/>
    <col min="515" max="515" width="4.28515625" style="180" customWidth="1"/>
    <col min="516" max="516" width="15.140625" style="180" customWidth="1"/>
    <col min="517" max="517" width="7.140625" style="180" customWidth="1"/>
    <col min="518" max="518" width="15.140625" style="180" customWidth="1"/>
    <col min="519" max="519" width="7.140625" style="180" customWidth="1"/>
    <col min="520" max="520" width="15.140625" style="180" customWidth="1"/>
    <col min="521" max="521" width="7.140625" style="180" customWidth="1"/>
    <col min="522" max="522" width="15.140625" style="180" customWidth="1"/>
    <col min="523" max="523" width="7.140625" style="180" customWidth="1"/>
    <col min="524" max="524" width="15.140625" style="180" customWidth="1"/>
    <col min="525" max="525" width="8" style="180"/>
    <col min="526" max="526" width="15.140625" style="180" customWidth="1"/>
    <col min="527" max="527" width="7.140625" style="180" customWidth="1"/>
    <col min="528" max="528" width="15.140625" style="180" customWidth="1"/>
    <col min="529" max="529" width="7.140625" style="180" customWidth="1"/>
    <col min="530" max="530" width="15.140625" style="180" customWidth="1"/>
    <col min="531" max="531" width="7.140625" style="180" customWidth="1"/>
    <col min="532" max="769" width="8" style="180"/>
    <col min="770" max="770" width="40.7109375" style="180" customWidth="1"/>
    <col min="771" max="771" width="4.28515625" style="180" customWidth="1"/>
    <col min="772" max="772" width="15.140625" style="180" customWidth="1"/>
    <col min="773" max="773" width="7.140625" style="180" customWidth="1"/>
    <col min="774" max="774" width="15.140625" style="180" customWidth="1"/>
    <col min="775" max="775" width="7.140625" style="180" customWidth="1"/>
    <col min="776" max="776" width="15.140625" style="180" customWidth="1"/>
    <col min="777" max="777" width="7.140625" style="180" customWidth="1"/>
    <col min="778" max="778" width="15.140625" style="180" customWidth="1"/>
    <col min="779" max="779" width="7.140625" style="180" customWidth="1"/>
    <col min="780" max="780" width="15.140625" style="180" customWidth="1"/>
    <col min="781" max="781" width="8" style="180"/>
    <col min="782" max="782" width="15.140625" style="180" customWidth="1"/>
    <col min="783" max="783" width="7.140625" style="180" customWidth="1"/>
    <col min="784" max="784" width="15.140625" style="180" customWidth="1"/>
    <col min="785" max="785" width="7.140625" style="180" customWidth="1"/>
    <col min="786" max="786" width="15.140625" style="180" customWidth="1"/>
    <col min="787" max="787" width="7.140625" style="180" customWidth="1"/>
    <col min="788" max="1025" width="8" style="180"/>
    <col min="1026" max="1026" width="40.7109375" style="180" customWidth="1"/>
    <col min="1027" max="1027" width="4.28515625" style="180" customWidth="1"/>
    <col min="1028" max="1028" width="15.140625" style="180" customWidth="1"/>
    <col min="1029" max="1029" width="7.140625" style="180" customWidth="1"/>
    <col min="1030" max="1030" width="15.140625" style="180" customWidth="1"/>
    <col min="1031" max="1031" width="7.140625" style="180" customWidth="1"/>
    <col min="1032" max="1032" width="15.140625" style="180" customWidth="1"/>
    <col min="1033" max="1033" width="7.140625" style="180" customWidth="1"/>
    <col min="1034" max="1034" width="15.140625" style="180" customWidth="1"/>
    <col min="1035" max="1035" width="7.140625" style="180" customWidth="1"/>
    <col min="1036" max="1036" width="15.140625" style="180" customWidth="1"/>
    <col min="1037" max="1037" width="8" style="180"/>
    <col min="1038" max="1038" width="15.140625" style="180" customWidth="1"/>
    <col min="1039" max="1039" width="7.140625" style="180" customWidth="1"/>
    <col min="1040" max="1040" width="15.140625" style="180" customWidth="1"/>
    <col min="1041" max="1041" width="7.140625" style="180" customWidth="1"/>
    <col min="1042" max="1042" width="15.140625" style="180" customWidth="1"/>
    <col min="1043" max="1043" width="7.140625" style="180" customWidth="1"/>
    <col min="1044" max="1281" width="8" style="180"/>
    <col min="1282" max="1282" width="40.7109375" style="180" customWidth="1"/>
    <col min="1283" max="1283" width="4.28515625" style="180" customWidth="1"/>
    <col min="1284" max="1284" width="15.140625" style="180" customWidth="1"/>
    <col min="1285" max="1285" width="7.140625" style="180" customWidth="1"/>
    <col min="1286" max="1286" width="15.140625" style="180" customWidth="1"/>
    <col min="1287" max="1287" width="7.140625" style="180" customWidth="1"/>
    <col min="1288" max="1288" width="15.140625" style="180" customWidth="1"/>
    <col min="1289" max="1289" width="7.140625" style="180" customWidth="1"/>
    <col min="1290" max="1290" width="15.140625" style="180" customWidth="1"/>
    <col min="1291" max="1291" width="7.140625" style="180" customWidth="1"/>
    <col min="1292" max="1292" width="15.140625" style="180" customWidth="1"/>
    <col min="1293" max="1293" width="8" style="180"/>
    <col min="1294" max="1294" width="15.140625" style="180" customWidth="1"/>
    <col min="1295" max="1295" width="7.140625" style="180" customWidth="1"/>
    <col min="1296" max="1296" width="15.140625" style="180" customWidth="1"/>
    <col min="1297" max="1297" width="7.140625" style="180" customWidth="1"/>
    <col min="1298" max="1298" width="15.140625" style="180" customWidth="1"/>
    <col min="1299" max="1299" width="7.140625" style="180" customWidth="1"/>
    <col min="1300" max="1537" width="8" style="180"/>
    <col min="1538" max="1538" width="40.7109375" style="180" customWidth="1"/>
    <col min="1539" max="1539" width="4.28515625" style="180" customWidth="1"/>
    <col min="1540" max="1540" width="15.140625" style="180" customWidth="1"/>
    <col min="1541" max="1541" width="7.140625" style="180" customWidth="1"/>
    <col min="1542" max="1542" width="15.140625" style="180" customWidth="1"/>
    <col min="1543" max="1543" width="7.140625" style="180" customWidth="1"/>
    <col min="1544" max="1544" width="15.140625" style="180" customWidth="1"/>
    <col min="1545" max="1545" width="7.140625" style="180" customWidth="1"/>
    <col min="1546" max="1546" width="15.140625" style="180" customWidth="1"/>
    <col min="1547" max="1547" width="7.140625" style="180" customWidth="1"/>
    <col min="1548" max="1548" width="15.140625" style="180" customWidth="1"/>
    <col min="1549" max="1549" width="8" style="180"/>
    <col min="1550" max="1550" width="15.140625" style="180" customWidth="1"/>
    <col min="1551" max="1551" width="7.140625" style="180" customWidth="1"/>
    <col min="1552" max="1552" width="15.140625" style="180" customWidth="1"/>
    <col min="1553" max="1553" width="7.140625" style="180" customWidth="1"/>
    <col min="1554" max="1554" width="15.140625" style="180" customWidth="1"/>
    <col min="1555" max="1555" width="7.140625" style="180" customWidth="1"/>
    <col min="1556" max="1793" width="8" style="180"/>
    <col min="1794" max="1794" width="40.7109375" style="180" customWidth="1"/>
    <col min="1795" max="1795" width="4.28515625" style="180" customWidth="1"/>
    <col min="1796" max="1796" width="15.140625" style="180" customWidth="1"/>
    <col min="1797" max="1797" width="7.140625" style="180" customWidth="1"/>
    <col min="1798" max="1798" width="15.140625" style="180" customWidth="1"/>
    <col min="1799" max="1799" width="7.140625" style="180" customWidth="1"/>
    <col min="1800" max="1800" width="15.140625" style="180" customWidth="1"/>
    <col min="1801" max="1801" width="7.140625" style="180" customWidth="1"/>
    <col min="1802" max="1802" width="15.140625" style="180" customWidth="1"/>
    <col min="1803" max="1803" width="7.140625" style="180" customWidth="1"/>
    <col min="1804" max="1804" width="15.140625" style="180" customWidth="1"/>
    <col min="1805" max="1805" width="8" style="180"/>
    <col min="1806" max="1806" width="15.140625" style="180" customWidth="1"/>
    <col min="1807" max="1807" width="7.140625" style="180" customWidth="1"/>
    <col min="1808" max="1808" width="15.140625" style="180" customWidth="1"/>
    <col min="1809" max="1809" width="7.140625" style="180" customWidth="1"/>
    <col min="1810" max="1810" width="15.140625" style="180" customWidth="1"/>
    <col min="1811" max="1811" width="7.140625" style="180" customWidth="1"/>
    <col min="1812" max="2049" width="8" style="180"/>
    <col min="2050" max="2050" width="40.7109375" style="180" customWidth="1"/>
    <col min="2051" max="2051" width="4.28515625" style="180" customWidth="1"/>
    <col min="2052" max="2052" width="15.140625" style="180" customWidth="1"/>
    <col min="2053" max="2053" width="7.140625" style="180" customWidth="1"/>
    <col min="2054" max="2054" width="15.140625" style="180" customWidth="1"/>
    <col min="2055" max="2055" width="7.140625" style="180" customWidth="1"/>
    <col min="2056" max="2056" width="15.140625" style="180" customWidth="1"/>
    <col min="2057" max="2057" width="7.140625" style="180" customWidth="1"/>
    <col min="2058" max="2058" width="15.140625" style="180" customWidth="1"/>
    <col min="2059" max="2059" width="7.140625" style="180" customWidth="1"/>
    <col min="2060" max="2060" width="15.140625" style="180" customWidth="1"/>
    <col min="2061" max="2061" width="8" style="180"/>
    <col min="2062" max="2062" width="15.140625" style="180" customWidth="1"/>
    <col min="2063" max="2063" width="7.140625" style="180" customWidth="1"/>
    <col min="2064" max="2064" width="15.140625" style="180" customWidth="1"/>
    <col min="2065" max="2065" width="7.140625" style="180" customWidth="1"/>
    <col min="2066" max="2066" width="15.140625" style="180" customWidth="1"/>
    <col min="2067" max="2067" width="7.140625" style="180" customWidth="1"/>
    <col min="2068" max="2305" width="8" style="180"/>
    <col min="2306" max="2306" width="40.7109375" style="180" customWidth="1"/>
    <col min="2307" max="2307" width="4.28515625" style="180" customWidth="1"/>
    <col min="2308" max="2308" width="15.140625" style="180" customWidth="1"/>
    <col min="2309" max="2309" width="7.140625" style="180" customWidth="1"/>
    <col min="2310" max="2310" width="15.140625" style="180" customWidth="1"/>
    <col min="2311" max="2311" width="7.140625" style="180" customWidth="1"/>
    <col min="2312" max="2312" width="15.140625" style="180" customWidth="1"/>
    <col min="2313" max="2313" width="7.140625" style="180" customWidth="1"/>
    <col min="2314" max="2314" width="15.140625" style="180" customWidth="1"/>
    <col min="2315" max="2315" width="7.140625" style="180" customWidth="1"/>
    <col min="2316" max="2316" width="15.140625" style="180" customWidth="1"/>
    <col min="2317" max="2317" width="8" style="180"/>
    <col min="2318" max="2318" width="15.140625" style="180" customWidth="1"/>
    <col min="2319" max="2319" width="7.140625" style="180" customWidth="1"/>
    <col min="2320" max="2320" width="15.140625" style="180" customWidth="1"/>
    <col min="2321" max="2321" width="7.140625" style="180" customWidth="1"/>
    <col min="2322" max="2322" width="15.140625" style="180" customWidth="1"/>
    <col min="2323" max="2323" width="7.140625" style="180" customWidth="1"/>
    <col min="2324" max="2561" width="8" style="180"/>
    <col min="2562" max="2562" width="40.7109375" style="180" customWidth="1"/>
    <col min="2563" max="2563" width="4.28515625" style="180" customWidth="1"/>
    <col min="2564" max="2564" width="15.140625" style="180" customWidth="1"/>
    <col min="2565" max="2565" width="7.140625" style="180" customWidth="1"/>
    <col min="2566" max="2566" width="15.140625" style="180" customWidth="1"/>
    <col min="2567" max="2567" width="7.140625" style="180" customWidth="1"/>
    <col min="2568" max="2568" width="15.140625" style="180" customWidth="1"/>
    <col min="2569" max="2569" width="7.140625" style="180" customWidth="1"/>
    <col min="2570" max="2570" width="15.140625" style="180" customWidth="1"/>
    <col min="2571" max="2571" width="7.140625" style="180" customWidth="1"/>
    <col min="2572" max="2572" width="15.140625" style="180" customWidth="1"/>
    <col min="2573" max="2573" width="8" style="180"/>
    <col min="2574" max="2574" width="15.140625" style="180" customWidth="1"/>
    <col min="2575" max="2575" width="7.140625" style="180" customWidth="1"/>
    <col min="2576" max="2576" width="15.140625" style="180" customWidth="1"/>
    <col min="2577" max="2577" width="7.140625" style="180" customWidth="1"/>
    <col min="2578" max="2578" width="15.140625" style="180" customWidth="1"/>
    <col min="2579" max="2579" width="7.140625" style="180" customWidth="1"/>
    <col min="2580" max="2817" width="8" style="180"/>
    <col min="2818" max="2818" width="40.7109375" style="180" customWidth="1"/>
    <col min="2819" max="2819" width="4.28515625" style="180" customWidth="1"/>
    <col min="2820" max="2820" width="15.140625" style="180" customWidth="1"/>
    <col min="2821" max="2821" width="7.140625" style="180" customWidth="1"/>
    <col min="2822" max="2822" width="15.140625" style="180" customWidth="1"/>
    <col min="2823" max="2823" width="7.140625" style="180" customWidth="1"/>
    <col min="2824" max="2824" width="15.140625" style="180" customWidth="1"/>
    <col min="2825" max="2825" width="7.140625" style="180" customWidth="1"/>
    <col min="2826" max="2826" width="15.140625" style="180" customWidth="1"/>
    <col min="2827" max="2827" width="7.140625" style="180" customWidth="1"/>
    <col min="2828" max="2828" width="15.140625" style="180" customWidth="1"/>
    <col min="2829" max="2829" width="8" style="180"/>
    <col min="2830" max="2830" width="15.140625" style="180" customWidth="1"/>
    <col min="2831" max="2831" width="7.140625" style="180" customWidth="1"/>
    <col min="2832" max="2832" width="15.140625" style="180" customWidth="1"/>
    <col min="2833" max="2833" width="7.140625" style="180" customWidth="1"/>
    <col min="2834" max="2834" width="15.140625" style="180" customWidth="1"/>
    <col min="2835" max="2835" width="7.140625" style="180" customWidth="1"/>
    <col min="2836" max="3073" width="8" style="180"/>
    <col min="3074" max="3074" width="40.7109375" style="180" customWidth="1"/>
    <col min="3075" max="3075" width="4.28515625" style="180" customWidth="1"/>
    <col min="3076" max="3076" width="15.140625" style="180" customWidth="1"/>
    <col min="3077" max="3077" width="7.140625" style="180" customWidth="1"/>
    <col min="3078" max="3078" width="15.140625" style="180" customWidth="1"/>
    <col min="3079" max="3079" width="7.140625" style="180" customWidth="1"/>
    <col min="3080" max="3080" width="15.140625" style="180" customWidth="1"/>
    <col min="3081" max="3081" width="7.140625" style="180" customWidth="1"/>
    <col min="3082" max="3082" width="15.140625" style="180" customWidth="1"/>
    <col min="3083" max="3083" width="7.140625" style="180" customWidth="1"/>
    <col min="3084" max="3084" width="15.140625" style="180" customWidth="1"/>
    <col min="3085" max="3085" width="8" style="180"/>
    <col min="3086" max="3086" width="15.140625" style="180" customWidth="1"/>
    <col min="3087" max="3087" width="7.140625" style="180" customWidth="1"/>
    <col min="3088" max="3088" width="15.140625" style="180" customWidth="1"/>
    <col min="3089" max="3089" width="7.140625" style="180" customWidth="1"/>
    <col min="3090" max="3090" width="15.140625" style="180" customWidth="1"/>
    <col min="3091" max="3091" width="7.140625" style="180" customWidth="1"/>
    <col min="3092" max="3329" width="8" style="180"/>
    <col min="3330" max="3330" width="40.7109375" style="180" customWidth="1"/>
    <col min="3331" max="3331" width="4.28515625" style="180" customWidth="1"/>
    <col min="3332" max="3332" width="15.140625" style="180" customWidth="1"/>
    <col min="3333" max="3333" width="7.140625" style="180" customWidth="1"/>
    <col min="3334" max="3334" width="15.140625" style="180" customWidth="1"/>
    <col min="3335" max="3335" width="7.140625" style="180" customWidth="1"/>
    <col min="3336" max="3336" width="15.140625" style="180" customWidth="1"/>
    <col min="3337" max="3337" width="7.140625" style="180" customWidth="1"/>
    <col min="3338" max="3338" width="15.140625" style="180" customWidth="1"/>
    <col min="3339" max="3339" width="7.140625" style="180" customWidth="1"/>
    <col min="3340" max="3340" width="15.140625" style="180" customWidth="1"/>
    <col min="3341" max="3341" width="8" style="180"/>
    <col min="3342" max="3342" width="15.140625" style="180" customWidth="1"/>
    <col min="3343" max="3343" width="7.140625" style="180" customWidth="1"/>
    <col min="3344" max="3344" width="15.140625" style="180" customWidth="1"/>
    <col min="3345" max="3345" width="7.140625" style="180" customWidth="1"/>
    <col min="3346" max="3346" width="15.140625" style="180" customWidth="1"/>
    <col min="3347" max="3347" width="7.140625" style="180" customWidth="1"/>
    <col min="3348" max="3585" width="8" style="180"/>
    <col min="3586" max="3586" width="40.7109375" style="180" customWidth="1"/>
    <col min="3587" max="3587" width="4.28515625" style="180" customWidth="1"/>
    <col min="3588" max="3588" width="15.140625" style="180" customWidth="1"/>
    <col min="3589" max="3589" width="7.140625" style="180" customWidth="1"/>
    <col min="3590" max="3590" width="15.140625" style="180" customWidth="1"/>
    <col min="3591" max="3591" width="7.140625" style="180" customWidth="1"/>
    <col min="3592" max="3592" width="15.140625" style="180" customWidth="1"/>
    <col min="3593" max="3593" width="7.140625" style="180" customWidth="1"/>
    <col min="3594" max="3594" width="15.140625" style="180" customWidth="1"/>
    <col min="3595" max="3595" width="7.140625" style="180" customWidth="1"/>
    <col min="3596" max="3596" width="15.140625" style="180" customWidth="1"/>
    <col min="3597" max="3597" width="8" style="180"/>
    <col min="3598" max="3598" width="15.140625" style="180" customWidth="1"/>
    <col min="3599" max="3599" width="7.140625" style="180" customWidth="1"/>
    <col min="3600" max="3600" width="15.140625" style="180" customWidth="1"/>
    <col min="3601" max="3601" width="7.140625" style="180" customWidth="1"/>
    <col min="3602" max="3602" width="15.140625" style="180" customWidth="1"/>
    <col min="3603" max="3603" width="7.140625" style="180" customWidth="1"/>
    <col min="3604" max="3841" width="8" style="180"/>
    <col min="3842" max="3842" width="40.7109375" style="180" customWidth="1"/>
    <col min="3843" max="3843" width="4.28515625" style="180" customWidth="1"/>
    <col min="3844" max="3844" width="15.140625" style="180" customWidth="1"/>
    <col min="3845" max="3845" width="7.140625" style="180" customWidth="1"/>
    <col min="3846" max="3846" width="15.140625" style="180" customWidth="1"/>
    <col min="3847" max="3847" width="7.140625" style="180" customWidth="1"/>
    <col min="3848" max="3848" width="15.140625" style="180" customWidth="1"/>
    <col min="3849" max="3849" width="7.140625" style="180" customWidth="1"/>
    <col min="3850" max="3850" width="15.140625" style="180" customWidth="1"/>
    <col min="3851" max="3851" width="7.140625" style="180" customWidth="1"/>
    <col min="3852" max="3852" width="15.140625" style="180" customWidth="1"/>
    <col min="3853" max="3853" width="8" style="180"/>
    <col min="3854" max="3854" width="15.140625" style="180" customWidth="1"/>
    <col min="3855" max="3855" width="7.140625" style="180" customWidth="1"/>
    <col min="3856" max="3856" width="15.140625" style="180" customWidth="1"/>
    <col min="3857" max="3857" width="7.140625" style="180" customWidth="1"/>
    <col min="3858" max="3858" width="15.140625" style="180" customWidth="1"/>
    <col min="3859" max="3859" width="7.140625" style="180" customWidth="1"/>
    <col min="3860" max="4097" width="8" style="180"/>
    <col min="4098" max="4098" width="40.7109375" style="180" customWidth="1"/>
    <col min="4099" max="4099" width="4.28515625" style="180" customWidth="1"/>
    <col min="4100" max="4100" width="15.140625" style="180" customWidth="1"/>
    <col min="4101" max="4101" width="7.140625" style="180" customWidth="1"/>
    <col min="4102" max="4102" width="15.140625" style="180" customWidth="1"/>
    <col min="4103" max="4103" width="7.140625" style="180" customWidth="1"/>
    <col min="4104" max="4104" width="15.140625" style="180" customWidth="1"/>
    <col min="4105" max="4105" width="7.140625" style="180" customWidth="1"/>
    <col min="4106" max="4106" width="15.140625" style="180" customWidth="1"/>
    <col min="4107" max="4107" width="7.140625" style="180" customWidth="1"/>
    <col min="4108" max="4108" width="15.140625" style="180" customWidth="1"/>
    <col min="4109" max="4109" width="8" style="180"/>
    <col min="4110" max="4110" width="15.140625" style="180" customWidth="1"/>
    <col min="4111" max="4111" width="7.140625" style="180" customWidth="1"/>
    <col min="4112" max="4112" width="15.140625" style="180" customWidth="1"/>
    <col min="4113" max="4113" width="7.140625" style="180" customWidth="1"/>
    <col min="4114" max="4114" width="15.140625" style="180" customWidth="1"/>
    <col min="4115" max="4115" width="7.140625" style="180" customWidth="1"/>
    <col min="4116" max="4353" width="8" style="180"/>
    <col min="4354" max="4354" width="40.7109375" style="180" customWidth="1"/>
    <col min="4355" max="4355" width="4.28515625" style="180" customWidth="1"/>
    <col min="4356" max="4356" width="15.140625" style="180" customWidth="1"/>
    <col min="4357" max="4357" width="7.140625" style="180" customWidth="1"/>
    <col min="4358" max="4358" width="15.140625" style="180" customWidth="1"/>
    <col min="4359" max="4359" width="7.140625" style="180" customWidth="1"/>
    <col min="4360" max="4360" width="15.140625" style="180" customWidth="1"/>
    <col min="4361" max="4361" width="7.140625" style="180" customWidth="1"/>
    <col min="4362" max="4362" width="15.140625" style="180" customWidth="1"/>
    <col min="4363" max="4363" width="7.140625" style="180" customWidth="1"/>
    <col min="4364" max="4364" width="15.140625" style="180" customWidth="1"/>
    <col min="4365" max="4365" width="8" style="180"/>
    <col min="4366" max="4366" width="15.140625" style="180" customWidth="1"/>
    <col min="4367" max="4367" width="7.140625" style="180" customWidth="1"/>
    <col min="4368" max="4368" width="15.140625" style="180" customWidth="1"/>
    <col min="4369" max="4369" width="7.140625" style="180" customWidth="1"/>
    <col min="4370" max="4370" width="15.140625" style="180" customWidth="1"/>
    <col min="4371" max="4371" width="7.140625" style="180" customWidth="1"/>
    <col min="4372" max="4609" width="8" style="180"/>
    <col min="4610" max="4610" width="40.7109375" style="180" customWidth="1"/>
    <col min="4611" max="4611" width="4.28515625" style="180" customWidth="1"/>
    <col min="4612" max="4612" width="15.140625" style="180" customWidth="1"/>
    <col min="4613" max="4613" width="7.140625" style="180" customWidth="1"/>
    <col min="4614" max="4614" width="15.140625" style="180" customWidth="1"/>
    <col min="4615" max="4615" width="7.140625" style="180" customWidth="1"/>
    <col min="4616" max="4616" width="15.140625" style="180" customWidth="1"/>
    <col min="4617" max="4617" width="7.140625" style="180" customWidth="1"/>
    <col min="4618" max="4618" width="15.140625" style="180" customWidth="1"/>
    <col min="4619" max="4619" width="7.140625" style="180" customWidth="1"/>
    <col min="4620" max="4620" width="15.140625" style="180" customWidth="1"/>
    <col min="4621" max="4621" width="8" style="180"/>
    <col min="4622" max="4622" width="15.140625" style="180" customWidth="1"/>
    <col min="4623" max="4623" width="7.140625" style="180" customWidth="1"/>
    <col min="4624" max="4624" width="15.140625" style="180" customWidth="1"/>
    <col min="4625" max="4625" width="7.140625" style="180" customWidth="1"/>
    <col min="4626" max="4626" width="15.140625" style="180" customWidth="1"/>
    <col min="4627" max="4627" width="7.140625" style="180" customWidth="1"/>
    <col min="4628" max="4865" width="8" style="180"/>
    <col min="4866" max="4866" width="40.7109375" style="180" customWidth="1"/>
    <col min="4867" max="4867" width="4.28515625" style="180" customWidth="1"/>
    <col min="4868" max="4868" width="15.140625" style="180" customWidth="1"/>
    <col min="4869" max="4869" width="7.140625" style="180" customWidth="1"/>
    <col min="4870" max="4870" width="15.140625" style="180" customWidth="1"/>
    <col min="4871" max="4871" width="7.140625" style="180" customWidth="1"/>
    <col min="4872" max="4872" width="15.140625" style="180" customWidth="1"/>
    <col min="4873" max="4873" width="7.140625" style="180" customWidth="1"/>
    <col min="4874" max="4874" width="15.140625" style="180" customWidth="1"/>
    <col min="4875" max="4875" width="7.140625" style="180" customWidth="1"/>
    <col min="4876" max="4876" width="15.140625" style="180" customWidth="1"/>
    <col min="4877" max="4877" width="8" style="180"/>
    <col min="4878" max="4878" width="15.140625" style="180" customWidth="1"/>
    <col min="4879" max="4879" width="7.140625" style="180" customWidth="1"/>
    <col min="4880" max="4880" width="15.140625" style="180" customWidth="1"/>
    <col min="4881" max="4881" width="7.140625" style="180" customWidth="1"/>
    <col min="4882" max="4882" width="15.140625" style="180" customWidth="1"/>
    <col min="4883" max="4883" width="7.140625" style="180" customWidth="1"/>
    <col min="4884" max="5121" width="8" style="180"/>
    <col min="5122" max="5122" width="40.7109375" style="180" customWidth="1"/>
    <col min="5123" max="5123" width="4.28515625" style="180" customWidth="1"/>
    <col min="5124" max="5124" width="15.140625" style="180" customWidth="1"/>
    <col min="5125" max="5125" width="7.140625" style="180" customWidth="1"/>
    <col min="5126" max="5126" width="15.140625" style="180" customWidth="1"/>
    <col min="5127" max="5127" width="7.140625" style="180" customWidth="1"/>
    <col min="5128" max="5128" width="15.140625" style="180" customWidth="1"/>
    <col min="5129" max="5129" width="7.140625" style="180" customWidth="1"/>
    <col min="5130" max="5130" width="15.140625" style="180" customWidth="1"/>
    <col min="5131" max="5131" width="7.140625" style="180" customWidth="1"/>
    <col min="5132" max="5132" width="15.140625" style="180" customWidth="1"/>
    <col min="5133" max="5133" width="8" style="180"/>
    <col min="5134" max="5134" width="15.140625" style="180" customWidth="1"/>
    <col min="5135" max="5135" width="7.140625" style="180" customWidth="1"/>
    <col min="5136" max="5136" width="15.140625" style="180" customWidth="1"/>
    <col min="5137" max="5137" width="7.140625" style="180" customWidth="1"/>
    <col min="5138" max="5138" width="15.140625" style="180" customWidth="1"/>
    <col min="5139" max="5139" width="7.140625" style="180" customWidth="1"/>
    <col min="5140" max="5377" width="8" style="180"/>
    <col min="5378" max="5378" width="40.7109375" style="180" customWidth="1"/>
    <col min="5379" max="5379" width="4.28515625" style="180" customWidth="1"/>
    <col min="5380" max="5380" width="15.140625" style="180" customWidth="1"/>
    <col min="5381" max="5381" width="7.140625" style="180" customWidth="1"/>
    <col min="5382" max="5382" width="15.140625" style="180" customWidth="1"/>
    <col min="5383" max="5383" width="7.140625" style="180" customWidth="1"/>
    <col min="5384" max="5384" width="15.140625" style="180" customWidth="1"/>
    <col min="5385" max="5385" width="7.140625" style="180" customWidth="1"/>
    <col min="5386" max="5386" width="15.140625" style="180" customWidth="1"/>
    <col min="5387" max="5387" width="7.140625" style="180" customWidth="1"/>
    <col min="5388" max="5388" width="15.140625" style="180" customWidth="1"/>
    <col min="5389" max="5389" width="8" style="180"/>
    <col min="5390" max="5390" width="15.140625" style="180" customWidth="1"/>
    <col min="5391" max="5391" width="7.140625" style="180" customWidth="1"/>
    <col min="5392" max="5392" width="15.140625" style="180" customWidth="1"/>
    <col min="5393" max="5393" width="7.140625" style="180" customWidth="1"/>
    <col min="5394" max="5394" width="15.140625" style="180" customWidth="1"/>
    <col min="5395" max="5395" width="7.140625" style="180" customWidth="1"/>
    <col min="5396" max="5633" width="8" style="180"/>
    <col min="5634" max="5634" width="40.7109375" style="180" customWidth="1"/>
    <col min="5635" max="5635" width="4.28515625" style="180" customWidth="1"/>
    <col min="5636" max="5636" width="15.140625" style="180" customWidth="1"/>
    <col min="5637" max="5637" width="7.140625" style="180" customWidth="1"/>
    <col min="5638" max="5638" width="15.140625" style="180" customWidth="1"/>
    <col min="5639" max="5639" width="7.140625" style="180" customWidth="1"/>
    <col min="5640" max="5640" width="15.140625" style="180" customWidth="1"/>
    <col min="5641" max="5641" width="7.140625" style="180" customWidth="1"/>
    <col min="5642" max="5642" width="15.140625" style="180" customWidth="1"/>
    <col min="5643" max="5643" width="7.140625" style="180" customWidth="1"/>
    <col min="5644" max="5644" width="15.140625" style="180" customWidth="1"/>
    <col min="5645" max="5645" width="8" style="180"/>
    <col min="5646" max="5646" width="15.140625" style="180" customWidth="1"/>
    <col min="5647" max="5647" width="7.140625" style="180" customWidth="1"/>
    <col min="5648" max="5648" width="15.140625" style="180" customWidth="1"/>
    <col min="5649" max="5649" width="7.140625" style="180" customWidth="1"/>
    <col min="5650" max="5650" width="15.140625" style="180" customWidth="1"/>
    <col min="5651" max="5651" width="7.140625" style="180" customWidth="1"/>
    <col min="5652" max="5889" width="8" style="180"/>
    <col min="5890" max="5890" width="40.7109375" style="180" customWidth="1"/>
    <col min="5891" max="5891" width="4.28515625" style="180" customWidth="1"/>
    <col min="5892" max="5892" width="15.140625" style="180" customWidth="1"/>
    <col min="5893" max="5893" width="7.140625" style="180" customWidth="1"/>
    <col min="5894" max="5894" width="15.140625" style="180" customWidth="1"/>
    <col min="5895" max="5895" width="7.140625" style="180" customWidth="1"/>
    <col min="5896" max="5896" width="15.140625" style="180" customWidth="1"/>
    <col min="5897" max="5897" width="7.140625" style="180" customWidth="1"/>
    <col min="5898" max="5898" width="15.140625" style="180" customWidth="1"/>
    <col min="5899" max="5899" width="7.140625" style="180" customWidth="1"/>
    <col min="5900" max="5900" width="15.140625" style="180" customWidth="1"/>
    <col min="5901" max="5901" width="8" style="180"/>
    <col min="5902" max="5902" width="15.140625" style="180" customWidth="1"/>
    <col min="5903" max="5903" width="7.140625" style="180" customWidth="1"/>
    <col min="5904" max="5904" width="15.140625" style="180" customWidth="1"/>
    <col min="5905" max="5905" width="7.140625" style="180" customWidth="1"/>
    <col min="5906" max="5906" width="15.140625" style="180" customWidth="1"/>
    <col min="5907" max="5907" width="7.140625" style="180" customWidth="1"/>
    <col min="5908" max="6145" width="8" style="180"/>
    <col min="6146" max="6146" width="40.7109375" style="180" customWidth="1"/>
    <col min="6147" max="6147" width="4.28515625" style="180" customWidth="1"/>
    <col min="6148" max="6148" width="15.140625" style="180" customWidth="1"/>
    <col min="6149" max="6149" width="7.140625" style="180" customWidth="1"/>
    <col min="6150" max="6150" width="15.140625" style="180" customWidth="1"/>
    <col min="6151" max="6151" width="7.140625" style="180" customWidth="1"/>
    <col min="6152" max="6152" width="15.140625" style="180" customWidth="1"/>
    <col min="6153" max="6153" width="7.140625" style="180" customWidth="1"/>
    <col min="6154" max="6154" width="15.140625" style="180" customWidth="1"/>
    <col min="6155" max="6155" width="7.140625" style="180" customWidth="1"/>
    <col min="6156" max="6156" width="15.140625" style="180" customWidth="1"/>
    <col min="6157" max="6157" width="8" style="180"/>
    <col min="6158" max="6158" width="15.140625" style="180" customWidth="1"/>
    <col min="6159" max="6159" width="7.140625" style="180" customWidth="1"/>
    <col min="6160" max="6160" width="15.140625" style="180" customWidth="1"/>
    <col min="6161" max="6161" width="7.140625" style="180" customWidth="1"/>
    <col min="6162" max="6162" width="15.140625" style="180" customWidth="1"/>
    <col min="6163" max="6163" width="7.140625" style="180" customWidth="1"/>
    <col min="6164" max="6401" width="8" style="180"/>
    <col min="6402" max="6402" width="40.7109375" style="180" customWidth="1"/>
    <col min="6403" max="6403" width="4.28515625" style="180" customWidth="1"/>
    <col min="6404" max="6404" width="15.140625" style="180" customWidth="1"/>
    <col min="6405" max="6405" width="7.140625" style="180" customWidth="1"/>
    <col min="6406" max="6406" width="15.140625" style="180" customWidth="1"/>
    <col min="6407" max="6407" width="7.140625" style="180" customWidth="1"/>
    <col min="6408" max="6408" width="15.140625" style="180" customWidth="1"/>
    <col min="6409" max="6409" width="7.140625" style="180" customWidth="1"/>
    <col min="6410" max="6410" width="15.140625" style="180" customWidth="1"/>
    <col min="6411" max="6411" width="7.140625" style="180" customWidth="1"/>
    <col min="6412" max="6412" width="15.140625" style="180" customWidth="1"/>
    <col min="6413" max="6413" width="8" style="180"/>
    <col min="6414" max="6414" width="15.140625" style="180" customWidth="1"/>
    <col min="6415" max="6415" width="7.140625" style="180" customWidth="1"/>
    <col min="6416" max="6416" width="15.140625" style="180" customWidth="1"/>
    <col min="6417" max="6417" width="7.140625" style="180" customWidth="1"/>
    <col min="6418" max="6418" width="15.140625" style="180" customWidth="1"/>
    <col min="6419" max="6419" width="7.140625" style="180" customWidth="1"/>
    <col min="6420" max="6657" width="8" style="180"/>
    <col min="6658" max="6658" width="40.7109375" style="180" customWidth="1"/>
    <col min="6659" max="6659" width="4.28515625" style="180" customWidth="1"/>
    <col min="6660" max="6660" width="15.140625" style="180" customWidth="1"/>
    <col min="6661" max="6661" width="7.140625" style="180" customWidth="1"/>
    <col min="6662" max="6662" width="15.140625" style="180" customWidth="1"/>
    <col min="6663" max="6663" width="7.140625" style="180" customWidth="1"/>
    <col min="6664" max="6664" width="15.140625" style="180" customWidth="1"/>
    <col min="6665" max="6665" width="7.140625" style="180" customWidth="1"/>
    <col min="6666" max="6666" width="15.140625" style="180" customWidth="1"/>
    <col min="6667" max="6667" width="7.140625" style="180" customWidth="1"/>
    <col min="6668" max="6668" width="15.140625" style="180" customWidth="1"/>
    <col min="6669" max="6669" width="8" style="180"/>
    <col min="6670" max="6670" width="15.140625" style="180" customWidth="1"/>
    <col min="6671" max="6671" width="7.140625" style="180" customWidth="1"/>
    <col min="6672" max="6672" width="15.140625" style="180" customWidth="1"/>
    <col min="6673" max="6673" width="7.140625" style="180" customWidth="1"/>
    <col min="6674" max="6674" width="15.140625" style="180" customWidth="1"/>
    <col min="6675" max="6675" width="7.140625" style="180" customWidth="1"/>
    <col min="6676" max="6913" width="8" style="180"/>
    <col min="6914" max="6914" width="40.7109375" style="180" customWidth="1"/>
    <col min="6915" max="6915" width="4.28515625" style="180" customWidth="1"/>
    <col min="6916" max="6916" width="15.140625" style="180" customWidth="1"/>
    <col min="6917" max="6917" width="7.140625" style="180" customWidth="1"/>
    <col min="6918" max="6918" width="15.140625" style="180" customWidth="1"/>
    <col min="6919" max="6919" width="7.140625" style="180" customWidth="1"/>
    <col min="6920" max="6920" width="15.140625" style="180" customWidth="1"/>
    <col min="6921" max="6921" width="7.140625" style="180" customWidth="1"/>
    <col min="6922" max="6922" width="15.140625" style="180" customWidth="1"/>
    <col min="6923" max="6923" width="7.140625" style="180" customWidth="1"/>
    <col min="6924" max="6924" width="15.140625" style="180" customWidth="1"/>
    <col min="6925" max="6925" width="8" style="180"/>
    <col min="6926" max="6926" width="15.140625" style="180" customWidth="1"/>
    <col min="6927" max="6927" width="7.140625" style="180" customWidth="1"/>
    <col min="6928" max="6928" width="15.140625" style="180" customWidth="1"/>
    <col min="6929" max="6929" width="7.140625" style="180" customWidth="1"/>
    <col min="6930" max="6930" width="15.140625" style="180" customWidth="1"/>
    <col min="6931" max="6931" width="7.140625" style="180" customWidth="1"/>
    <col min="6932" max="7169" width="8" style="180"/>
    <col min="7170" max="7170" width="40.7109375" style="180" customWidth="1"/>
    <col min="7171" max="7171" width="4.28515625" style="180" customWidth="1"/>
    <col min="7172" max="7172" width="15.140625" style="180" customWidth="1"/>
    <col min="7173" max="7173" width="7.140625" style="180" customWidth="1"/>
    <col min="7174" max="7174" width="15.140625" style="180" customWidth="1"/>
    <col min="7175" max="7175" width="7.140625" style="180" customWidth="1"/>
    <col min="7176" max="7176" width="15.140625" style="180" customWidth="1"/>
    <col min="7177" max="7177" width="7.140625" style="180" customWidth="1"/>
    <col min="7178" max="7178" width="15.140625" style="180" customWidth="1"/>
    <col min="7179" max="7179" width="7.140625" style="180" customWidth="1"/>
    <col min="7180" max="7180" width="15.140625" style="180" customWidth="1"/>
    <col min="7181" max="7181" width="8" style="180"/>
    <col min="7182" max="7182" width="15.140625" style="180" customWidth="1"/>
    <col min="7183" max="7183" width="7.140625" style="180" customWidth="1"/>
    <col min="7184" max="7184" width="15.140625" style="180" customWidth="1"/>
    <col min="7185" max="7185" width="7.140625" style="180" customWidth="1"/>
    <col min="7186" max="7186" width="15.140625" style="180" customWidth="1"/>
    <col min="7187" max="7187" width="7.140625" style="180" customWidth="1"/>
    <col min="7188" max="7425" width="8" style="180"/>
    <col min="7426" max="7426" width="40.7109375" style="180" customWidth="1"/>
    <col min="7427" max="7427" width="4.28515625" style="180" customWidth="1"/>
    <col min="7428" max="7428" width="15.140625" style="180" customWidth="1"/>
    <col min="7429" max="7429" width="7.140625" style="180" customWidth="1"/>
    <col min="7430" max="7430" width="15.140625" style="180" customWidth="1"/>
    <col min="7431" max="7431" width="7.140625" style="180" customWidth="1"/>
    <col min="7432" max="7432" width="15.140625" style="180" customWidth="1"/>
    <col min="7433" max="7433" width="7.140625" style="180" customWidth="1"/>
    <col min="7434" max="7434" width="15.140625" style="180" customWidth="1"/>
    <col min="7435" max="7435" width="7.140625" style="180" customWidth="1"/>
    <col min="7436" max="7436" width="15.140625" style="180" customWidth="1"/>
    <col min="7437" max="7437" width="8" style="180"/>
    <col min="7438" max="7438" width="15.140625" style="180" customWidth="1"/>
    <col min="7439" max="7439" width="7.140625" style="180" customWidth="1"/>
    <col min="7440" max="7440" width="15.140625" style="180" customWidth="1"/>
    <col min="7441" max="7441" width="7.140625" style="180" customWidth="1"/>
    <col min="7442" max="7442" width="15.140625" style="180" customWidth="1"/>
    <col min="7443" max="7443" width="7.140625" style="180" customWidth="1"/>
    <col min="7444" max="7681" width="8" style="180"/>
    <col min="7682" max="7682" width="40.7109375" style="180" customWidth="1"/>
    <col min="7683" max="7683" width="4.28515625" style="180" customWidth="1"/>
    <col min="7684" max="7684" width="15.140625" style="180" customWidth="1"/>
    <col min="7685" max="7685" width="7.140625" style="180" customWidth="1"/>
    <col min="7686" max="7686" width="15.140625" style="180" customWidth="1"/>
    <col min="7687" max="7687" width="7.140625" style="180" customWidth="1"/>
    <col min="7688" max="7688" width="15.140625" style="180" customWidth="1"/>
    <col min="7689" max="7689" width="7.140625" style="180" customWidth="1"/>
    <col min="7690" max="7690" width="15.140625" style="180" customWidth="1"/>
    <col min="7691" max="7691" width="7.140625" style="180" customWidth="1"/>
    <col min="7692" max="7692" width="15.140625" style="180" customWidth="1"/>
    <col min="7693" max="7693" width="8" style="180"/>
    <col min="7694" max="7694" width="15.140625" style="180" customWidth="1"/>
    <col min="7695" max="7695" width="7.140625" style="180" customWidth="1"/>
    <col min="7696" max="7696" width="15.140625" style="180" customWidth="1"/>
    <col min="7697" max="7697" width="7.140625" style="180" customWidth="1"/>
    <col min="7698" max="7698" width="15.140625" style="180" customWidth="1"/>
    <col min="7699" max="7699" width="7.140625" style="180" customWidth="1"/>
    <col min="7700" max="7937" width="8" style="180"/>
    <col min="7938" max="7938" width="40.7109375" style="180" customWidth="1"/>
    <col min="7939" max="7939" width="4.28515625" style="180" customWidth="1"/>
    <col min="7940" max="7940" width="15.140625" style="180" customWidth="1"/>
    <col min="7941" max="7941" width="7.140625" style="180" customWidth="1"/>
    <col min="7942" max="7942" width="15.140625" style="180" customWidth="1"/>
    <col min="7943" max="7943" width="7.140625" style="180" customWidth="1"/>
    <col min="7944" max="7944" width="15.140625" style="180" customWidth="1"/>
    <col min="7945" max="7945" width="7.140625" style="180" customWidth="1"/>
    <col min="7946" max="7946" width="15.140625" style="180" customWidth="1"/>
    <col min="7947" max="7947" width="7.140625" style="180" customWidth="1"/>
    <col min="7948" max="7948" width="15.140625" style="180" customWidth="1"/>
    <col min="7949" max="7949" width="8" style="180"/>
    <col min="7950" max="7950" width="15.140625" style="180" customWidth="1"/>
    <col min="7951" max="7951" width="7.140625" style="180" customWidth="1"/>
    <col min="7952" max="7952" width="15.140625" style="180" customWidth="1"/>
    <col min="7953" max="7953" width="7.140625" style="180" customWidth="1"/>
    <col min="7954" max="7954" width="15.140625" style="180" customWidth="1"/>
    <col min="7955" max="7955" width="7.140625" style="180" customWidth="1"/>
    <col min="7956" max="8193" width="8" style="180"/>
    <col min="8194" max="8194" width="40.7109375" style="180" customWidth="1"/>
    <col min="8195" max="8195" width="4.28515625" style="180" customWidth="1"/>
    <col min="8196" max="8196" width="15.140625" style="180" customWidth="1"/>
    <col min="8197" max="8197" width="7.140625" style="180" customWidth="1"/>
    <col min="8198" max="8198" width="15.140625" style="180" customWidth="1"/>
    <col min="8199" max="8199" width="7.140625" style="180" customWidth="1"/>
    <col min="8200" max="8200" width="15.140625" style="180" customWidth="1"/>
    <col min="8201" max="8201" width="7.140625" style="180" customWidth="1"/>
    <col min="8202" max="8202" width="15.140625" style="180" customWidth="1"/>
    <col min="8203" max="8203" width="7.140625" style="180" customWidth="1"/>
    <col min="8204" max="8204" width="15.140625" style="180" customWidth="1"/>
    <col min="8205" max="8205" width="8" style="180"/>
    <col min="8206" max="8206" width="15.140625" style="180" customWidth="1"/>
    <col min="8207" max="8207" width="7.140625" style="180" customWidth="1"/>
    <col min="8208" max="8208" width="15.140625" style="180" customWidth="1"/>
    <col min="8209" max="8209" width="7.140625" style="180" customWidth="1"/>
    <col min="8210" max="8210" width="15.140625" style="180" customWidth="1"/>
    <col min="8211" max="8211" width="7.140625" style="180" customWidth="1"/>
    <col min="8212" max="8449" width="8" style="180"/>
    <col min="8450" max="8450" width="40.7109375" style="180" customWidth="1"/>
    <col min="8451" max="8451" width="4.28515625" style="180" customWidth="1"/>
    <col min="8452" max="8452" width="15.140625" style="180" customWidth="1"/>
    <col min="8453" max="8453" width="7.140625" style="180" customWidth="1"/>
    <col min="8454" max="8454" width="15.140625" style="180" customWidth="1"/>
    <col min="8455" max="8455" width="7.140625" style="180" customWidth="1"/>
    <col min="8456" max="8456" width="15.140625" style="180" customWidth="1"/>
    <col min="8457" max="8457" width="7.140625" style="180" customWidth="1"/>
    <col min="8458" max="8458" width="15.140625" style="180" customWidth="1"/>
    <col min="8459" max="8459" width="7.140625" style="180" customWidth="1"/>
    <col min="8460" max="8460" width="15.140625" style="180" customWidth="1"/>
    <col min="8461" max="8461" width="8" style="180"/>
    <col min="8462" max="8462" width="15.140625" style="180" customWidth="1"/>
    <col min="8463" max="8463" width="7.140625" style="180" customWidth="1"/>
    <col min="8464" max="8464" width="15.140625" style="180" customWidth="1"/>
    <col min="8465" max="8465" width="7.140625" style="180" customWidth="1"/>
    <col min="8466" max="8466" width="15.140625" style="180" customWidth="1"/>
    <col min="8467" max="8467" width="7.140625" style="180" customWidth="1"/>
    <col min="8468" max="8705" width="8" style="180"/>
    <col min="8706" max="8706" width="40.7109375" style="180" customWidth="1"/>
    <col min="8707" max="8707" width="4.28515625" style="180" customWidth="1"/>
    <col min="8708" max="8708" width="15.140625" style="180" customWidth="1"/>
    <col min="8709" max="8709" width="7.140625" style="180" customWidth="1"/>
    <col min="8710" max="8710" width="15.140625" style="180" customWidth="1"/>
    <col min="8711" max="8711" width="7.140625" style="180" customWidth="1"/>
    <col min="8712" max="8712" width="15.140625" style="180" customWidth="1"/>
    <col min="8713" max="8713" width="7.140625" style="180" customWidth="1"/>
    <col min="8714" max="8714" width="15.140625" style="180" customWidth="1"/>
    <col min="8715" max="8715" width="7.140625" style="180" customWidth="1"/>
    <col min="8716" max="8716" width="15.140625" style="180" customWidth="1"/>
    <col min="8717" max="8717" width="8" style="180"/>
    <col min="8718" max="8718" width="15.140625" style="180" customWidth="1"/>
    <col min="8719" max="8719" width="7.140625" style="180" customWidth="1"/>
    <col min="8720" max="8720" width="15.140625" style="180" customWidth="1"/>
    <col min="8721" max="8721" width="7.140625" style="180" customWidth="1"/>
    <col min="8722" max="8722" width="15.140625" style="180" customWidth="1"/>
    <col min="8723" max="8723" width="7.140625" style="180" customWidth="1"/>
    <col min="8724" max="8961" width="8" style="180"/>
    <col min="8962" max="8962" width="40.7109375" style="180" customWidth="1"/>
    <col min="8963" max="8963" width="4.28515625" style="180" customWidth="1"/>
    <col min="8964" max="8964" width="15.140625" style="180" customWidth="1"/>
    <col min="8965" max="8965" width="7.140625" style="180" customWidth="1"/>
    <col min="8966" max="8966" width="15.140625" style="180" customWidth="1"/>
    <col min="8967" max="8967" width="7.140625" style="180" customWidth="1"/>
    <col min="8968" max="8968" width="15.140625" style="180" customWidth="1"/>
    <col min="8969" max="8969" width="7.140625" style="180" customWidth="1"/>
    <col min="8970" max="8970" width="15.140625" style="180" customWidth="1"/>
    <col min="8971" max="8971" width="7.140625" style="180" customWidth="1"/>
    <col min="8972" max="8972" width="15.140625" style="180" customWidth="1"/>
    <col min="8973" max="8973" width="8" style="180"/>
    <col min="8974" max="8974" width="15.140625" style="180" customWidth="1"/>
    <col min="8975" max="8975" width="7.140625" style="180" customWidth="1"/>
    <col min="8976" max="8976" width="15.140625" style="180" customWidth="1"/>
    <col min="8977" max="8977" width="7.140625" style="180" customWidth="1"/>
    <col min="8978" max="8978" width="15.140625" style="180" customWidth="1"/>
    <col min="8979" max="8979" width="7.140625" style="180" customWidth="1"/>
    <col min="8980" max="9217" width="8" style="180"/>
    <col min="9218" max="9218" width="40.7109375" style="180" customWidth="1"/>
    <col min="9219" max="9219" width="4.28515625" style="180" customWidth="1"/>
    <col min="9220" max="9220" width="15.140625" style="180" customWidth="1"/>
    <col min="9221" max="9221" width="7.140625" style="180" customWidth="1"/>
    <col min="9222" max="9222" width="15.140625" style="180" customWidth="1"/>
    <col min="9223" max="9223" width="7.140625" style="180" customWidth="1"/>
    <col min="9224" max="9224" width="15.140625" style="180" customWidth="1"/>
    <col min="9225" max="9225" width="7.140625" style="180" customWidth="1"/>
    <col min="9226" max="9226" width="15.140625" style="180" customWidth="1"/>
    <col min="9227" max="9227" width="7.140625" style="180" customWidth="1"/>
    <col min="9228" max="9228" width="15.140625" style="180" customWidth="1"/>
    <col min="9229" max="9229" width="8" style="180"/>
    <col min="9230" max="9230" width="15.140625" style="180" customWidth="1"/>
    <col min="9231" max="9231" width="7.140625" style="180" customWidth="1"/>
    <col min="9232" max="9232" width="15.140625" style="180" customWidth="1"/>
    <col min="9233" max="9233" width="7.140625" style="180" customWidth="1"/>
    <col min="9234" max="9234" width="15.140625" style="180" customWidth="1"/>
    <col min="9235" max="9235" width="7.140625" style="180" customWidth="1"/>
    <col min="9236" max="9473" width="8" style="180"/>
    <col min="9474" max="9474" width="40.7109375" style="180" customWidth="1"/>
    <col min="9475" max="9475" width="4.28515625" style="180" customWidth="1"/>
    <col min="9476" max="9476" width="15.140625" style="180" customWidth="1"/>
    <col min="9477" max="9477" width="7.140625" style="180" customWidth="1"/>
    <col min="9478" max="9478" width="15.140625" style="180" customWidth="1"/>
    <col min="9479" max="9479" width="7.140625" style="180" customWidth="1"/>
    <col min="9480" max="9480" width="15.140625" style="180" customWidth="1"/>
    <col min="9481" max="9481" width="7.140625" style="180" customWidth="1"/>
    <col min="9482" max="9482" width="15.140625" style="180" customWidth="1"/>
    <col min="9483" max="9483" width="7.140625" style="180" customWidth="1"/>
    <col min="9484" max="9484" width="15.140625" style="180" customWidth="1"/>
    <col min="9485" max="9485" width="8" style="180"/>
    <col min="9486" max="9486" width="15.140625" style="180" customWidth="1"/>
    <col min="9487" max="9487" width="7.140625" style="180" customWidth="1"/>
    <col min="9488" max="9488" width="15.140625" style="180" customWidth="1"/>
    <col min="9489" max="9489" width="7.140625" style="180" customWidth="1"/>
    <col min="9490" max="9490" width="15.140625" style="180" customWidth="1"/>
    <col min="9491" max="9491" width="7.140625" style="180" customWidth="1"/>
    <col min="9492" max="9729" width="8" style="180"/>
    <col min="9730" max="9730" width="40.7109375" style="180" customWidth="1"/>
    <col min="9731" max="9731" width="4.28515625" style="180" customWidth="1"/>
    <col min="9732" max="9732" width="15.140625" style="180" customWidth="1"/>
    <col min="9733" max="9733" width="7.140625" style="180" customWidth="1"/>
    <col min="9734" max="9734" width="15.140625" style="180" customWidth="1"/>
    <col min="9735" max="9735" width="7.140625" style="180" customWidth="1"/>
    <col min="9736" max="9736" width="15.140625" style="180" customWidth="1"/>
    <col min="9737" max="9737" width="7.140625" style="180" customWidth="1"/>
    <col min="9738" max="9738" width="15.140625" style="180" customWidth="1"/>
    <col min="9739" max="9739" width="7.140625" style="180" customWidth="1"/>
    <col min="9740" max="9740" width="15.140625" style="180" customWidth="1"/>
    <col min="9741" max="9741" width="8" style="180"/>
    <col min="9742" max="9742" width="15.140625" style="180" customWidth="1"/>
    <col min="9743" max="9743" width="7.140625" style="180" customWidth="1"/>
    <col min="9744" max="9744" width="15.140625" style="180" customWidth="1"/>
    <col min="9745" max="9745" width="7.140625" style="180" customWidth="1"/>
    <col min="9746" max="9746" width="15.140625" style="180" customWidth="1"/>
    <col min="9747" max="9747" width="7.140625" style="180" customWidth="1"/>
    <col min="9748" max="9985" width="8" style="180"/>
    <col min="9986" max="9986" width="40.7109375" style="180" customWidth="1"/>
    <col min="9987" max="9987" width="4.28515625" style="180" customWidth="1"/>
    <col min="9988" max="9988" width="15.140625" style="180" customWidth="1"/>
    <col min="9989" max="9989" width="7.140625" style="180" customWidth="1"/>
    <col min="9990" max="9990" width="15.140625" style="180" customWidth="1"/>
    <col min="9991" max="9991" width="7.140625" style="180" customWidth="1"/>
    <col min="9992" max="9992" width="15.140625" style="180" customWidth="1"/>
    <col min="9993" max="9993" width="7.140625" style="180" customWidth="1"/>
    <col min="9994" max="9994" width="15.140625" style="180" customWidth="1"/>
    <col min="9995" max="9995" width="7.140625" style="180" customWidth="1"/>
    <col min="9996" max="9996" width="15.140625" style="180" customWidth="1"/>
    <col min="9997" max="9997" width="8" style="180"/>
    <col min="9998" max="9998" width="15.140625" style="180" customWidth="1"/>
    <col min="9999" max="9999" width="7.140625" style="180" customWidth="1"/>
    <col min="10000" max="10000" width="15.140625" style="180" customWidth="1"/>
    <col min="10001" max="10001" width="7.140625" style="180" customWidth="1"/>
    <col min="10002" max="10002" width="15.140625" style="180" customWidth="1"/>
    <col min="10003" max="10003" width="7.140625" style="180" customWidth="1"/>
    <col min="10004" max="10241" width="8" style="180"/>
    <col min="10242" max="10242" width="40.7109375" style="180" customWidth="1"/>
    <col min="10243" max="10243" width="4.28515625" style="180" customWidth="1"/>
    <col min="10244" max="10244" width="15.140625" style="180" customWidth="1"/>
    <col min="10245" max="10245" width="7.140625" style="180" customWidth="1"/>
    <col min="10246" max="10246" width="15.140625" style="180" customWidth="1"/>
    <col min="10247" max="10247" width="7.140625" style="180" customWidth="1"/>
    <col min="10248" max="10248" width="15.140625" style="180" customWidth="1"/>
    <col min="10249" max="10249" width="7.140625" style="180" customWidth="1"/>
    <col min="10250" max="10250" width="15.140625" style="180" customWidth="1"/>
    <col min="10251" max="10251" width="7.140625" style="180" customWidth="1"/>
    <col min="10252" max="10252" width="15.140625" style="180" customWidth="1"/>
    <col min="10253" max="10253" width="8" style="180"/>
    <col min="10254" max="10254" width="15.140625" style="180" customWidth="1"/>
    <col min="10255" max="10255" width="7.140625" style="180" customWidth="1"/>
    <col min="10256" max="10256" width="15.140625" style="180" customWidth="1"/>
    <col min="10257" max="10257" width="7.140625" style="180" customWidth="1"/>
    <col min="10258" max="10258" width="15.140625" style="180" customWidth="1"/>
    <col min="10259" max="10259" width="7.140625" style="180" customWidth="1"/>
    <col min="10260" max="10497" width="8" style="180"/>
    <col min="10498" max="10498" width="40.7109375" style="180" customWidth="1"/>
    <col min="10499" max="10499" width="4.28515625" style="180" customWidth="1"/>
    <col min="10500" max="10500" width="15.140625" style="180" customWidth="1"/>
    <col min="10501" max="10501" width="7.140625" style="180" customWidth="1"/>
    <col min="10502" max="10502" width="15.140625" style="180" customWidth="1"/>
    <col min="10503" max="10503" width="7.140625" style="180" customWidth="1"/>
    <col min="10504" max="10504" width="15.140625" style="180" customWidth="1"/>
    <col min="10505" max="10505" width="7.140625" style="180" customWidth="1"/>
    <col min="10506" max="10506" width="15.140625" style="180" customWidth="1"/>
    <col min="10507" max="10507" width="7.140625" style="180" customWidth="1"/>
    <col min="10508" max="10508" width="15.140625" style="180" customWidth="1"/>
    <col min="10509" max="10509" width="8" style="180"/>
    <col min="10510" max="10510" width="15.140625" style="180" customWidth="1"/>
    <col min="10511" max="10511" width="7.140625" style="180" customWidth="1"/>
    <col min="10512" max="10512" width="15.140625" style="180" customWidth="1"/>
    <col min="10513" max="10513" width="7.140625" style="180" customWidth="1"/>
    <col min="10514" max="10514" width="15.140625" style="180" customWidth="1"/>
    <col min="10515" max="10515" width="7.140625" style="180" customWidth="1"/>
    <col min="10516" max="10753" width="8" style="180"/>
    <col min="10754" max="10754" width="40.7109375" style="180" customWidth="1"/>
    <col min="10755" max="10755" width="4.28515625" style="180" customWidth="1"/>
    <col min="10756" max="10756" width="15.140625" style="180" customWidth="1"/>
    <col min="10757" max="10757" width="7.140625" style="180" customWidth="1"/>
    <col min="10758" max="10758" width="15.140625" style="180" customWidth="1"/>
    <col min="10759" max="10759" width="7.140625" style="180" customWidth="1"/>
    <col min="10760" max="10760" width="15.140625" style="180" customWidth="1"/>
    <col min="10761" max="10761" width="7.140625" style="180" customWidth="1"/>
    <col min="10762" max="10762" width="15.140625" style="180" customWidth="1"/>
    <col min="10763" max="10763" width="7.140625" style="180" customWidth="1"/>
    <col min="10764" max="10764" width="15.140625" style="180" customWidth="1"/>
    <col min="10765" max="10765" width="8" style="180"/>
    <col min="10766" max="10766" width="15.140625" style="180" customWidth="1"/>
    <col min="10767" max="10767" width="7.140625" style="180" customWidth="1"/>
    <col min="10768" max="10768" width="15.140625" style="180" customWidth="1"/>
    <col min="10769" max="10769" width="7.140625" style="180" customWidth="1"/>
    <col min="10770" max="10770" width="15.140625" style="180" customWidth="1"/>
    <col min="10771" max="10771" width="7.140625" style="180" customWidth="1"/>
    <col min="10772" max="11009" width="8" style="180"/>
    <col min="11010" max="11010" width="40.7109375" style="180" customWidth="1"/>
    <col min="11011" max="11011" width="4.28515625" style="180" customWidth="1"/>
    <col min="11012" max="11012" width="15.140625" style="180" customWidth="1"/>
    <col min="11013" max="11013" width="7.140625" style="180" customWidth="1"/>
    <col min="11014" max="11014" width="15.140625" style="180" customWidth="1"/>
    <col min="11015" max="11015" width="7.140625" style="180" customWidth="1"/>
    <col min="11016" max="11016" width="15.140625" style="180" customWidth="1"/>
    <col min="11017" max="11017" width="7.140625" style="180" customWidth="1"/>
    <col min="11018" max="11018" width="15.140625" style="180" customWidth="1"/>
    <col min="11019" max="11019" width="7.140625" style="180" customWidth="1"/>
    <col min="11020" max="11020" width="15.140625" style="180" customWidth="1"/>
    <col min="11021" max="11021" width="8" style="180"/>
    <col min="11022" max="11022" width="15.140625" style="180" customWidth="1"/>
    <col min="11023" max="11023" width="7.140625" style="180" customWidth="1"/>
    <col min="11024" max="11024" width="15.140625" style="180" customWidth="1"/>
    <col min="11025" max="11025" width="7.140625" style="180" customWidth="1"/>
    <col min="11026" max="11026" width="15.140625" style="180" customWidth="1"/>
    <col min="11027" max="11027" width="7.140625" style="180" customWidth="1"/>
    <col min="11028" max="11265" width="8" style="180"/>
    <col min="11266" max="11266" width="40.7109375" style="180" customWidth="1"/>
    <col min="11267" max="11267" width="4.28515625" style="180" customWidth="1"/>
    <col min="11268" max="11268" width="15.140625" style="180" customWidth="1"/>
    <col min="11269" max="11269" width="7.140625" style="180" customWidth="1"/>
    <col min="11270" max="11270" width="15.140625" style="180" customWidth="1"/>
    <col min="11271" max="11271" width="7.140625" style="180" customWidth="1"/>
    <col min="11272" max="11272" width="15.140625" style="180" customWidth="1"/>
    <col min="11273" max="11273" width="7.140625" style="180" customWidth="1"/>
    <col min="11274" max="11274" width="15.140625" style="180" customWidth="1"/>
    <col min="11275" max="11275" width="7.140625" style="180" customWidth="1"/>
    <col min="11276" max="11276" width="15.140625" style="180" customWidth="1"/>
    <col min="11277" max="11277" width="8" style="180"/>
    <col min="11278" max="11278" width="15.140625" style="180" customWidth="1"/>
    <col min="11279" max="11279" width="7.140625" style="180" customWidth="1"/>
    <col min="11280" max="11280" width="15.140625" style="180" customWidth="1"/>
    <col min="11281" max="11281" width="7.140625" style="180" customWidth="1"/>
    <col min="11282" max="11282" width="15.140625" style="180" customWidth="1"/>
    <col min="11283" max="11283" width="7.140625" style="180" customWidth="1"/>
    <col min="11284" max="11521" width="8" style="180"/>
    <col min="11522" max="11522" width="40.7109375" style="180" customWidth="1"/>
    <col min="11523" max="11523" width="4.28515625" style="180" customWidth="1"/>
    <col min="11524" max="11524" width="15.140625" style="180" customWidth="1"/>
    <col min="11525" max="11525" width="7.140625" style="180" customWidth="1"/>
    <col min="11526" max="11526" width="15.140625" style="180" customWidth="1"/>
    <col min="11527" max="11527" width="7.140625" style="180" customWidth="1"/>
    <col min="11528" max="11528" width="15.140625" style="180" customWidth="1"/>
    <col min="11529" max="11529" width="7.140625" style="180" customWidth="1"/>
    <col min="11530" max="11530" width="15.140625" style="180" customWidth="1"/>
    <col min="11531" max="11531" width="7.140625" style="180" customWidth="1"/>
    <col min="11532" max="11532" width="15.140625" style="180" customWidth="1"/>
    <col min="11533" max="11533" width="8" style="180"/>
    <col min="11534" max="11534" width="15.140625" style="180" customWidth="1"/>
    <col min="11535" max="11535" width="7.140625" style="180" customWidth="1"/>
    <col min="11536" max="11536" width="15.140625" style="180" customWidth="1"/>
    <col min="11537" max="11537" width="7.140625" style="180" customWidth="1"/>
    <col min="11538" max="11538" width="15.140625" style="180" customWidth="1"/>
    <col min="11539" max="11539" width="7.140625" style="180" customWidth="1"/>
    <col min="11540" max="11777" width="8" style="180"/>
    <col min="11778" max="11778" width="40.7109375" style="180" customWidth="1"/>
    <col min="11779" max="11779" width="4.28515625" style="180" customWidth="1"/>
    <col min="11780" max="11780" width="15.140625" style="180" customWidth="1"/>
    <col min="11781" max="11781" width="7.140625" style="180" customWidth="1"/>
    <col min="11782" max="11782" width="15.140625" style="180" customWidth="1"/>
    <col min="11783" max="11783" width="7.140625" style="180" customWidth="1"/>
    <col min="11784" max="11784" width="15.140625" style="180" customWidth="1"/>
    <col min="11785" max="11785" width="7.140625" style="180" customWidth="1"/>
    <col min="11786" max="11786" width="15.140625" style="180" customWidth="1"/>
    <col min="11787" max="11787" width="7.140625" style="180" customWidth="1"/>
    <col min="11788" max="11788" width="15.140625" style="180" customWidth="1"/>
    <col min="11789" max="11789" width="8" style="180"/>
    <col min="11790" max="11790" width="15.140625" style="180" customWidth="1"/>
    <col min="11791" max="11791" width="7.140625" style="180" customWidth="1"/>
    <col min="11792" max="11792" width="15.140625" style="180" customWidth="1"/>
    <col min="11793" max="11793" width="7.140625" style="180" customWidth="1"/>
    <col min="11794" max="11794" width="15.140625" style="180" customWidth="1"/>
    <col min="11795" max="11795" width="7.140625" style="180" customWidth="1"/>
    <col min="11796" max="12033" width="8" style="180"/>
    <col min="12034" max="12034" width="40.7109375" style="180" customWidth="1"/>
    <col min="12035" max="12035" width="4.28515625" style="180" customWidth="1"/>
    <col min="12036" max="12036" width="15.140625" style="180" customWidth="1"/>
    <col min="12037" max="12037" width="7.140625" style="180" customWidth="1"/>
    <col min="12038" max="12038" width="15.140625" style="180" customWidth="1"/>
    <col min="12039" max="12039" width="7.140625" style="180" customWidth="1"/>
    <col min="12040" max="12040" width="15.140625" style="180" customWidth="1"/>
    <col min="12041" max="12041" width="7.140625" style="180" customWidth="1"/>
    <col min="12042" max="12042" width="15.140625" style="180" customWidth="1"/>
    <col min="12043" max="12043" width="7.140625" style="180" customWidth="1"/>
    <col min="12044" max="12044" width="15.140625" style="180" customWidth="1"/>
    <col min="12045" max="12045" width="8" style="180"/>
    <col min="12046" max="12046" width="15.140625" style="180" customWidth="1"/>
    <col min="12047" max="12047" width="7.140625" style="180" customWidth="1"/>
    <col min="12048" max="12048" width="15.140625" style="180" customWidth="1"/>
    <col min="12049" max="12049" width="7.140625" style="180" customWidth="1"/>
    <col min="12050" max="12050" width="15.140625" style="180" customWidth="1"/>
    <col min="12051" max="12051" width="7.140625" style="180" customWidth="1"/>
    <col min="12052" max="12289" width="8" style="180"/>
    <col min="12290" max="12290" width="40.7109375" style="180" customWidth="1"/>
    <col min="12291" max="12291" width="4.28515625" style="180" customWidth="1"/>
    <col min="12292" max="12292" width="15.140625" style="180" customWidth="1"/>
    <col min="12293" max="12293" width="7.140625" style="180" customWidth="1"/>
    <col min="12294" max="12294" width="15.140625" style="180" customWidth="1"/>
    <col min="12295" max="12295" width="7.140625" style="180" customWidth="1"/>
    <col min="12296" max="12296" width="15.140625" style="180" customWidth="1"/>
    <col min="12297" max="12297" width="7.140625" style="180" customWidth="1"/>
    <col min="12298" max="12298" width="15.140625" style="180" customWidth="1"/>
    <col min="12299" max="12299" width="7.140625" style="180" customWidth="1"/>
    <col min="12300" max="12300" width="15.140625" style="180" customWidth="1"/>
    <col min="12301" max="12301" width="8" style="180"/>
    <col min="12302" max="12302" width="15.140625" style="180" customWidth="1"/>
    <col min="12303" max="12303" width="7.140625" style="180" customWidth="1"/>
    <col min="12304" max="12304" width="15.140625" style="180" customWidth="1"/>
    <col min="12305" max="12305" width="7.140625" style="180" customWidth="1"/>
    <col min="12306" max="12306" width="15.140625" style="180" customWidth="1"/>
    <col min="12307" max="12307" width="7.140625" style="180" customWidth="1"/>
    <col min="12308" max="12545" width="8" style="180"/>
    <col min="12546" max="12546" width="40.7109375" style="180" customWidth="1"/>
    <col min="12547" max="12547" width="4.28515625" style="180" customWidth="1"/>
    <col min="12548" max="12548" width="15.140625" style="180" customWidth="1"/>
    <col min="12549" max="12549" width="7.140625" style="180" customWidth="1"/>
    <col min="12550" max="12550" width="15.140625" style="180" customWidth="1"/>
    <col min="12551" max="12551" width="7.140625" style="180" customWidth="1"/>
    <col min="12552" max="12552" width="15.140625" style="180" customWidth="1"/>
    <col min="12553" max="12553" width="7.140625" style="180" customWidth="1"/>
    <col min="12554" max="12554" width="15.140625" style="180" customWidth="1"/>
    <col min="12555" max="12555" width="7.140625" style="180" customWidth="1"/>
    <col min="12556" max="12556" width="15.140625" style="180" customWidth="1"/>
    <col min="12557" max="12557" width="8" style="180"/>
    <col min="12558" max="12558" width="15.140625" style="180" customWidth="1"/>
    <col min="12559" max="12559" width="7.140625" style="180" customWidth="1"/>
    <col min="12560" max="12560" width="15.140625" style="180" customWidth="1"/>
    <col min="12561" max="12561" width="7.140625" style="180" customWidth="1"/>
    <col min="12562" max="12562" width="15.140625" style="180" customWidth="1"/>
    <col min="12563" max="12563" width="7.140625" style="180" customWidth="1"/>
    <col min="12564" max="12801" width="8" style="180"/>
    <col min="12802" max="12802" width="40.7109375" style="180" customWidth="1"/>
    <col min="12803" max="12803" width="4.28515625" style="180" customWidth="1"/>
    <col min="12804" max="12804" width="15.140625" style="180" customWidth="1"/>
    <col min="12805" max="12805" width="7.140625" style="180" customWidth="1"/>
    <col min="12806" max="12806" width="15.140625" style="180" customWidth="1"/>
    <col min="12807" max="12807" width="7.140625" style="180" customWidth="1"/>
    <col min="12808" max="12808" width="15.140625" style="180" customWidth="1"/>
    <col min="12809" max="12809" width="7.140625" style="180" customWidth="1"/>
    <col min="12810" max="12810" width="15.140625" style="180" customWidth="1"/>
    <col min="12811" max="12811" width="7.140625" style="180" customWidth="1"/>
    <col min="12812" max="12812" width="15.140625" style="180" customWidth="1"/>
    <col min="12813" max="12813" width="8" style="180"/>
    <col min="12814" max="12814" width="15.140625" style="180" customWidth="1"/>
    <col min="12815" max="12815" width="7.140625" style="180" customWidth="1"/>
    <col min="12816" max="12816" width="15.140625" style="180" customWidth="1"/>
    <col min="12817" max="12817" width="7.140625" style="180" customWidth="1"/>
    <col min="12818" max="12818" width="15.140625" style="180" customWidth="1"/>
    <col min="12819" max="12819" width="7.140625" style="180" customWidth="1"/>
    <col min="12820" max="13057" width="8" style="180"/>
    <col min="13058" max="13058" width="40.7109375" style="180" customWidth="1"/>
    <col min="13059" max="13059" width="4.28515625" style="180" customWidth="1"/>
    <col min="13060" max="13060" width="15.140625" style="180" customWidth="1"/>
    <col min="13061" max="13061" width="7.140625" style="180" customWidth="1"/>
    <col min="13062" max="13062" width="15.140625" style="180" customWidth="1"/>
    <col min="13063" max="13063" width="7.140625" style="180" customWidth="1"/>
    <col min="13064" max="13064" width="15.140625" style="180" customWidth="1"/>
    <col min="13065" max="13065" width="7.140625" style="180" customWidth="1"/>
    <col min="13066" max="13066" width="15.140625" style="180" customWidth="1"/>
    <col min="13067" max="13067" width="7.140625" style="180" customWidth="1"/>
    <col min="13068" max="13068" width="15.140625" style="180" customWidth="1"/>
    <col min="13069" max="13069" width="8" style="180"/>
    <col min="13070" max="13070" width="15.140625" style="180" customWidth="1"/>
    <col min="13071" max="13071" width="7.140625" style="180" customWidth="1"/>
    <col min="13072" max="13072" width="15.140625" style="180" customWidth="1"/>
    <col min="13073" max="13073" width="7.140625" style="180" customWidth="1"/>
    <col min="13074" max="13074" width="15.140625" style="180" customWidth="1"/>
    <col min="13075" max="13075" width="7.140625" style="180" customWidth="1"/>
    <col min="13076" max="13313" width="8" style="180"/>
    <col min="13314" max="13314" width="40.7109375" style="180" customWidth="1"/>
    <col min="13315" max="13315" width="4.28515625" style="180" customWidth="1"/>
    <col min="13316" max="13316" width="15.140625" style="180" customWidth="1"/>
    <col min="13317" max="13317" width="7.140625" style="180" customWidth="1"/>
    <col min="13318" max="13318" width="15.140625" style="180" customWidth="1"/>
    <col min="13319" max="13319" width="7.140625" style="180" customWidth="1"/>
    <col min="13320" max="13320" width="15.140625" style="180" customWidth="1"/>
    <col min="13321" max="13321" width="7.140625" style="180" customWidth="1"/>
    <col min="13322" max="13322" width="15.140625" style="180" customWidth="1"/>
    <col min="13323" max="13323" width="7.140625" style="180" customWidth="1"/>
    <col min="13324" max="13324" width="15.140625" style="180" customWidth="1"/>
    <col min="13325" max="13325" width="8" style="180"/>
    <col min="13326" max="13326" width="15.140625" style="180" customWidth="1"/>
    <col min="13327" max="13327" width="7.140625" style="180" customWidth="1"/>
    <col min="13328" max="13328" width="15.140625" style="180" customWidth="1"/>
    <col min="13329" max="13329" width="7.140625" style="180" customWidth="1"/>
    <col min="13330" max="13330" width="15.140625" style="180" customWidth="1"/>
    <col min="13331" max="13331" width="7.140625" style="180" customWidth="1"/>
    <col min="13332" max="13569" width="8" style="180"/>
    <col min="13570" max="13570" width="40.7109375" style="180" customWidth="1"/>
    <col min="13571" max="13571" width="4.28515625" style="180" customWidth="1"/>
    <col min="13572" max="13572" width="15.140625" style="180" customWidth="1"/>
    <col min="13573" max="13573" width="7.140625" style="180" customWidth="1"/>
    <col min="13574" max="13574" width="15.140625" style="180" customWidth="1"/>
    <col min="13575" max="13575" width="7.140625" style="180" customWidth="1"/>
    <col min="13576" max="13576" width="15.140625" style="180" customWidth="1"/>
    <col min="13577" max="13577" width="7.140625" style="180" customWidth="1"/>
    <col min="13578" max="13578" width="15.140625" style="180" customWidth="1"/>
    <col min="13579" max="13579" width="7.140625" style="180" customWidth="1"/>
    <col min="13580" max="13580" width="15.140625" style="180" customWidth="1"/>
    <col min="13581" max="13581" width="8" style="180"/>
    <col min="13582" max="13582" width="15.140625" style="180" customWidth="1"/>
    <col min="13583" max="13583" width="7.140625" style="180" customWidth="1"/>
    <col min="13584" max="13584" width="15.140625" style="180" customWidth="1"/>
    <col min="13585" max="13585" width="7.140625" style="180" customWidth="1"/>
    <col min="13586" max="13586" width="15.140625" style="180" customWidth="1"/>
    <col min="13587" max="13587" width="7.140625" style="180" customWidth="1"/>
    <col min="13588" max="13825" width="8" style="180"/>
    <col min="13826" max="13826" width="40.7109375" style="180" customWidth="1"/>
    <col min="13827" max="13827" width="4.28515625" style="180" customWidth="1"/>
    <col min="13828" max="13828" width="15.140625" style="180" customWidth="1"/>
    <col min="13829" max="13829" width="7.140625" style="180" customWidth="1"/>
    <col min="13830" max="13830" width="15.140625" style="180" customWidth="1"/>
    <col min="13831" max="13831" width="7.140625" style="180" customWidth="1"/>
    <col min="13832" max="13832" width="15.140625" style="180" customWidth="1"/>
    <col min="13833" max="13833" width="7.140625" style="180" customWidth="1"/>
    <col min="13834" max="13834" width="15.140625" style="180" customWidth="1"/>
    <col min="13835" max="13835" width="7.140625" style="180" customWidth="1"/>
    <col min="13836" max="13836" width="15.140625" style="180" customWidth="1"/>
    <col min="13837" max="13837" width="8" style="180"/>
    <col min="13838" max="13838" width="15.140625" style="180" customWidth="1"/>
    <col min="13839" max="13839" width="7.140625" style="180" customWidth="1"/>
    <col min="13840" max="13840" width="15.140625" style="180" customWidth="1"/>
    <col min="13841" max="13841" width="7.140625" style="180" customWidth="1"/>
    <col min="13842" max="13842" width="15.140625" style="180" customWidth="1"/>
    <col min="13843" max="13843" width="7.140625" style="180" customWidth="1"/>
    <col min="13844" max="14081" width="8" style="180"/>
    <col min="14082" max="14082" width="40.7109375" style="180" customWidth="1"/>
    <col min="14083" max="14083" width="4.28515625" style="180" customWidth="1"/>
    <col min="14084" max="14084" width="15.140625" style="180" customWidth="1"/>
    <col min="14085" max="14085" width="7.140625" style="180" customWidth="1"/>
    <col min="14086" max="14086" width="15.140625" style="180" customWidth="1"/>
    <col min="14087" max="14087" width="7.140625" style="180" customWidth="1"/>
    <col min="14088" max="14088" width="15.140625" style="180" customWidth="1"/>
    <col min="14089" max="14089" width="7.140625" style="180" customWidth="1"/>
    <col min="14090" max="14090" width="15.140625" style="180" customWidth="1"/>
    <col min="14091" max="14091" width="7.140625" style="180" customWidth="1"/>
    <col min="14092" max="14092" width="15.140625" style="180" customWidth="1"/>
    <col min="14093" max="14093" width="8" style="180"/>
    <col min="14094" max="14094" width="15.140625" style="180" customWidth="1"/>
    <col min="14095" max="14095" width="7.140625" style="180" customWidth="1"/>
    <col min="14096" max="14096" width="15.140625" style="180" customWidth="1"/>
    <col min="14097" max="14097" width="7.140625" style="180" customWidth="1"/>
    <col min="14098" max="14098" width="15.140625" style="180" customWidth="1"/>
    <col min="14099" max="14099" width="7.140625" style="180" customWidth="1"/>
    <col min="14100" max="14337" width="8" style="180"/>
    <col min="14338" max="14338" width="40.7109375" style="180" customWidth="1"/>
    <col min="14339" max="14339" width="4.28515625" style="180" customWidth="1"/>
    <col min="14340" max="14340" width="15.140625" style="180" customWidth="1"/>
    <col min="14341" max="14341" width="7.140625" style="180" customWidth="1"/>
    <col min="14342" max="14342" width="15.140625" style="180" customWidth="1"/>
    <col min="14343" max="14343" width="7.140625" style="180" customWidth="1"/>
    <col min="14344" max="14344" width="15.140625" style="180" customWidth="1"/>
    <col min="14345" max="14345" width="7.140625" style="180" customWidth="1"/>
    <col min="14346" max="14346" width="15.140625" style="180" customWidth="1"/>
    <col min="14347" max="14347" width="7.140625" style="180" customWidth="1"/>
    <col min="14348" max="14348" width="15.140625" style="180" customWidth="1"/>
    <col min="14349" max="14349" width="8" style="180"/>
    <col min="14350" max="14350" width="15.140625" style="180" customWidth="1"/>
    <col min="14351" max="14351" width="7.140625" style="180" customWidth="1"/>
    <col min="14352" max="14352" width="15.140625" style="180" customWidth="1"/>
    <col min="14353" max="14353" width="7.140625" style="180" customWidth="1"/>
    <col min="14354" max="14354" width="15.140625" style="180" customWidth="1"/>
    <col min="14355" max="14355" width="7.140625" style="180" customWidth="1"/>
    <col min="14356" max="14593" width="8" style="180"/>
    <col min="14594" max="14594" width="40.7109375" style="180" customWidth="1"/>
    <col min="14595" max="14595" width="4.28515625" style="180" customWidth="1"/>
    <col min="14596" max="14596" width="15.140625" style="180" customWidth="1"/>
    <col min="14597" max="14597" width="7.140625" style="180" customWidth="1"/>
    <col min="14598" max="14598" width="15.140625" style="180" customWidth="1"/>
    <col min="14599" max="14599" width="7.140625" style="180" customWidth="1"/>
    <col min="14600" max="14600" width="15.140625" style="180" customWidth="1"/>
    <col min="14601" max="14601" width="7.140625" style="180" customWidth="1"/>
    <col min="14602" max="14602" width="15.140625" style="180" customWidth="1"/>
    <col min="14603" max="14603" width="7.140625" style="180" customWidth="1"/>
    <col min="14604" max="14604" width="15.140625" style="180" customWidth="1"/>
    <col min="14605" max="14605" width="8" style="180"/>
    <col min="14606" max="14606" width="15.140625" style="180" customWidth="1"/>
    <col min="14607" max="14607" width="7.140625" style="180" customWidth="1"/>
    <col min="14608" max="14608" width="15.140625" style="180" customWidth="1"/>
    <col min="14609" max="14609" width="7.140625" style="180" customWidth="1"/>
    <col min="14610" max="14610" width="15.140625" style="180" customWidth="1"/>
    <col min="14611" max="14611" width="7.140625" style="180" customWidth="1"/>
    <col min="14612" max="14849" width="8" style="180"/>
    <col min="14850" max="14850" width="40.7109375" style="180" customWidth="1"/>
    <col min="14851" max="14851" width="4.28515625" style="180" customWidth="1"/>
    <col min="14852" max="14852" width="15.140625" style="180" customWidth="1"/>
    <col min="14853" max="14853" width="7.140625" style="180" customWidth="1"/>
    <col min="14854" max="14854" width="15.140625" style="180" customWidth="1"/>
    <col min="14855" max="14855" width="7.140625" style="180" customWidth="1"/>
    <col min="14856" max="14856" width="15.140625" style="180" customWidth="1"/>
    <col min="14857" max="14857" width="7.140625" style="180" customWidth="1"/>
    <col min="14858" max="14858" width="15.140625" style="180" customWidth="1"/>
    <col min="14859" max="14859" width="7.140625" style="180" customWidth="1"/>
    <col min="14860" max="14860" width="15.140625" style="180" customWidth="1"/>
    <col min="14861" max="14861" width="8" style="180"/>
    <col min="14862" max="14862" width="15.140625" style="180" customWidth="1"/>
    <col min="14863" max="14863" width="7.140625" style="180" customWidth="1"/>
    <col min="14864" max="14864" width="15.140625" style="180" customWidth="1"/>
    <col min="14865" max="14865" width="7.140625" style="180" customWidth="1"/>
    <col min="14866" max="14866" width="15.140625" style="180" customWidth="1"/>
    <col min="14867" max="14867" width="7.140625" style="180" customWidth="1"/>
    <col min="14868" max="15105" width="8" style="180"/>
    <col min="15106" max="15106" width="40.7109375" style="180" customWidth="1"/>
    <col min="15107" max="15107" width="4.28515625" style="180" customWidth="1"/>
    <col min="15108" max="15108" width="15.140625" style="180" customWidth="1"/>
    <col min="15109" max="15109" width="7.140625" style="180" customWidth="1"/>
    <col min="15110" max="15110" width="15.140625" style="180" customWidth="1"/>
    <col min="15111" max="15111" width="7.140625" style="180" customWidth="1"/>
    <col min="15112" max="15112" width="15.140625" style="180" customWidth="1"/>
    <col min="15113" max="15113" width="7.140625" style="180" customWidth="1"/>
    <col min="15114" max="15114" width="15.140625" style="180" customWidth="1"/>
    <col min="15115" max="15115" width="7.140625" style="180" customWidth="1"/>
    <col min="15116" max="15116" width="15.140625" style="180" customWidth="1"/>
    <col min="15117" max="15117" width="8" style="180"/>
    <col min="15118" max="15118" width="15.140625" style="180" customWidth="1"/>
    <col min="15119" max="15119" width="7.140625" style="180" customWidth="1"/>
    <col min="15120" max="15120" width="15.140625" style="180" customWidth="1"/>
    <col min="15121" max="15121" width="7.140625" style="180" customWidth="1"/>
    <col min="15122" max="15122" width="15.140625" style="180" customWidth="1"/>
    <col min="15123" max="15123" width="7.140625" style="180" customWidth="1"/>
    <col min="15124" max="15361" width="8" style="180"/>
    <col min="15362" max="15362" width="40.7109375" style="180" customWidth="1"/>
    <col min="15363" max="15363" width="4.28515625" style="180" customWidth="1"/>
    <col min="15364" max="15364" width="15.140625" style="180" customWidth="1"/>
    <col min="15365" max="15365" width="7.140625" style="180" customWidth="1"/>
    <col min="15366" max="15366" width="15.140625" style="180" customWidth="1"/>
    <col min="15367" max="15367" width="7.140625" style="180" customWidth="1"/>
    <col min="15368" max="15368" width="15.140625" style="180" customWidth="1"/>
    <col min="15369" max="15369" width="7.140625" style="180" customWidth="1"/>
    <col min="15370" max="15370" width="15.140625" style="180" customWidth="1"/>
    <col min="15371" max="15371" width="7.140625" style="180" customWidth="1"/>
    <col min="15372" max="15372" width="15.140625" style="180" customWidth="1"/>
    <col min="15373" max="15373" width="8" style="180"/>
    <col min="15374" max="15374" width="15.140625" style="180" customWidth="1"/>
    <col min="15375" max="15375" width="7.140625" style="180" customWidth="1"/>
    <col min="15376" max="15376" width="15.140625" style="180" customWidth="1"/>
    <col min="15377" max="15377" width="7.140625" style="180" customWidth="1"/>
    <col min="15378" max="15378" width="15.140625" style="180" customWidth="1"/>
    <col min="15379" max="15379" width="7.140625" style="180" customWidth="1"/>
    <col min="15380" max="15617" width="8" style="180"/>
    <col min="15618" max="15618" width="40.7109375" style="180" customWidth="1"/>
    <col min="15619" max="15619" width="4.28515625" style="180" customWidth="1"/>
    <col min="15620" max="15620" width="15.140625" style="180" customWidth="1"/>
    <col min="15621" max="15621" width="7.140625" style="180" customWidth="1"/>
    <col min="15622" max="15622" width="15.140625" style="180" customWidth="1"/>
    <col min="15623" max="15623" width="7.140625" style="180" customWidth="1"/>
    <col min="15624" max="15624" width="15.140625" style="180" customWidth="1"/>
    <col min="15625" max="15625" width="7.140625" style="180" customWidth="1"/>
    <col min="15626" max="15626" width="15.140625" style="180" customWidth="1"/>
    <col min="15627" max="15627" width="7.140625" style="180" customWidth="1"/>
    <col min="15628" max="15628" width="15.140625" style="180" customWidth="1"/>
    <col min="15629" max="15629" width="8" style="180"/>
    <col min="15630" max="15630" width="15.140625" style="180" customWidth="1"/>
    <col min="15631" max="15631" width="7.140625" style="180" customWidth="1"/>
    <col min="15632" max="15632" width="15.140625" style="180" customWidth="1"/>
    <col min="15633" max="15633" width="7.140625" style="180" customWidth="1"/>
    <col min="15634" max="15634" width="15.140625" style="180" customWidth="1"/>
    <col min="15635" max="15635" width="7.140625" style="180" customWidth="1"/>
    <col min="15636" max="15873" width="8" style="180"/>
    <col min="15874" max="15874" width="40.7109375" style="180" customWidth="1"/>
    <col min="15875" max="15875" width="4.28515625" style="180" customWidth="1"/>
    <col min="15876" max="15876" width="15.140625" style="180" customWidth="1"/>
    <col min="15877" max="15877" width="7.140625" style="180" customWidth="1"/>
    <col min="15878" max="15878" width="15.140625" style="180" customWidth="1"/>
    <col min="15879" max="15879" width="7.140625" style="180" customWidth="1"/>
    <col min="15880" max="15880" width="15.140625" style="180" customWidth="1"/>
    <col min="15881" max="15881" width="7.140625" style="180" customWidth="1"/>
    <col min="15882" max="15882" width="15.140625" style="180" customWidth="1"/>
    <col min="15883" max="15883" width="7.140625" style="180" customWidth="1"/>
    <col min="15884" max="15884" width="15.140625" style="180" customWidth="1"/>
    <col min="15885" max="15885" width="8" style="180"/>
    <col min="15886" max="15886" width="15.140625" style="180" customWidth="1"/>
    <col min="15887" max="15887" width="7.140625" style="180" customWidth="1"/>
    <col min="15888" max="15888" width="15.140625" style="180" customWidth="1"/>
    <col min="15889" max="15889" width="7.140625" style="180" customWidth="1"/>
    <col min="15890" max="15890" width="15.140625" style="180" customWidth="1"/>
    <col min="15891" max="15891" width="7.140625" style="180" customWidth="1"/>
    <col min="15892" max="16129" width="8" style="180"/>
    <col min="16130" max="16130" width="40.7109375" style="180" customWidth="1"/>
    <col min="16131" max="16131" width="4.28515625" style="180" customWidth="1"/>
    <col min="16132" max="16132" width="15.140625" style="180" customWidth="1"/>
    <col min="16133" max="16133" width="7.140625" style="180" customWidth="1"/>
    <col min="16134" max="16134" width="15.140625" style="180" customWidth="1"/>
    <col min="16135" max="16135" width="7.140625" style="180" customWidth="1"/>
    <col min="16136" max="16136" width="15.140625" style="180" customWidth="1"/>
    <col min="16137" max="16137" width="7.140625" style="180" customWidth="1"/>
    <col min="16138" max="16138" width="15.140625" style="180" customWidth="1"/>
    <col min="16139" max="16139" width="7.140625" style="180" customWidth="1"/>
    <col min="16140" max="16140" width="15.140625" style="180" customWidth="1"/>
    <col min="16141" max="16141" width="8" style="180"/>
    <col min="16142" max="16142" width="15.140625" style="180" customWidth="1"/>
    <col min="16143" max="16143" width="7.140625" style="180" customWidth="1"/>
    <col min="16144" max="16144" width="15.140625" style="180" customWidth="1"/>
    <col min="16145" max="16145" width="7.140625" style="180" customWidth="1"/>
    <col min="16146" max="16146" width="15.140625" style="180" customWidth="1"/>
    <col min="16147" max="16147" width="7.140625" style="180" customWidth="1"/>
    <col min="16148" max="16384" width="8" style="180"/>
  </cols>
  <sheetData>
    <row r="1" spans="1:19" ht="34.15" customHeight="1" x14ac:dyDescent="0.2"/>
    <row r="2" spans="1:19" x14ac:dyDescent="0.2">
      <c r="B2" s="806" t="s">
        <v>155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</row>
    <row r="3" spans="1:19" ht="12" thickBot="1" x14ac:dyDescent="0.25">
      <c r="B3" s="807" t="s">
        <v>51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  <c r="R3" s="807"/>
      <c r="S3" s="807"/>
    </row>
    <row r="4" spans="1:19" ht="21.6" customHeight="1" thickBot="1" x14ac:dyDescent="0.25">
      <c r="A4" s="808"/>
      <c r="B4" s="809" t="s">
        <v>17</v>
      </c>
      <c r="C4" s="664"/>
      <c r="D4" s="810" t="s">
        <v>164</v>
      </c>
      <c r="E4" s="810"/>
      <c r="F4" s="810"/>
      <c r="G4" s="810"/>
      <c r="H4" s="810" t="s">
        <v>165</v>
      </c>
      <c r="I4" s="810"/>
      <c r="J4" s="810"/>
      <c r="K4" s="810"/>
      <c r="L4" s="810" t="s">
        <v>158</v>
      </c>
      <c r="M4" s="638" t="s">
        <v>221</v>
      </c>
      <c r="N4" s="810" t="s">
        <v>159</v>
      </c>
      <c r="O4" s="638" t="s">
        <v>221</v>
      </c>
      <c r="P4" s="810" t="s">
        <v>160</v>
      </c>
      <c r="Q4" s="638" t="s">
        <v>221</v>
      </c>
      <c r="R4" s="810" t="s">
        <v>161</v>
      </c>
      <c r="S4" s="638" t="s">
        <v>221</v>
      </c>
    </row>
    <row r="5" spans="1:19" ht="36" customHeight="1" x14ac:dyDescent="0.2">
      <c r="A5" s="808"/>
      <c r="B5" s="809"/>
      <c r="C5" s="664"/>
      <c r="D5" s="558" t="s">
        <v>156</v>
      </c>
      <c r="E5" s="561" t="s">
        <v>221</v>
      </c>
      <c r="F5" s="537" t="s">
        <v>157</v>
      </c>
      <c r="G5" s="561" t="s">
        <v>221</v>
      </c>
      <c r="H5" s="558" t="s">
        <v>156</v>
      </c>
      <c r="I5" s="561" t="s">
        <v>221</v>
      </c>
      <c r="J5" s="537" t="s">
        <v>157</v>
      </c>
      <c r="K5" s="561" t="s">
        <v>221</v>
      </c>
      <c r="L5" s="810"/>
      <c r="M5" s="638"/>
      <c r="N5" s="810"/>
      <c r="O5" s="638"/>
      <c r="P5" s="810"/>
      <c r="Q5" s="638"/>
      <c r="R5" s="810"/>
      <c r="S5" s="638"/>
    </row>
    <row r="6" spans="1:19" ht="12" thickBot="1" x14ac:dyDescent="0.25">
      <c r="A6" s="808"/>
      <c r="B6" s="221">
        <v>1</v>
      </c>
      <c r="C6" s="222">
        <v>2</v>
      </c>
      <c r="D6" s="223">
        <v>3</v>
      </c>
      <c r="E6" s="224">
        <v>4</v>
      </c>
      <c r="F6" s="224">
        <v>5</v>
      </c>
      <c r="G6" s="224">
        <v>6</v>
      </c>
      <c r="H6" s="223">
        <v>7</v>
      </c>
      <c r="I6" s="224">
        <v>8</v>
      </c>
      <c r="J6" s="224">
        <v>9</v>
      </c>
      <c r="K6" s="224">
        <v>10</v>
      </c>
      <c r="L6" s="223">
        <v>11</v>
      </c>
      <c r="M6" s="224">
        <v>12</v>
      </c>
      <c r="N6" s="223">
        <v>13</v>
      </c>
      <c r="O6" s="224">
        <v>14</v>
      </c>
      <c r="P6" s="223">
        <v>15</v>
      </c>
      <c r="Q6" s="224">
        <v>16</v>
      </c>
      <c r="R6" s="223">
        <v>17</v>
      </c>
      <c r="S6" s="225">
        <v>18</v>
      </c>
    </row>
    <row r="7" spans="1:19" ht="64.150000000000006" customHeight="1" x14ac:dyDescent="0.2">
      <c r="A7" s="808"/>
      <c r="B7" s="226" t="s">
        <v>172</v>
      </c>
      <c r="C7" s="227">
        <v>100</v>
      </c>
      <c r="D7" s="228">
        <v>1913575</v>
      </c>
      <c r="E7" s="229">
        <v>33.1</v>
      </c>
      <c r="F7" s="228">
        <v>2000938</v>
      </c>
      <c r="G7" s="230">
        <v>29.82</v>
      </c>
      <c r="H7" s="228">
        <v>33388</v>
      </c>
      <c r="I7" s="231">
        <v>0.64</v>
      </c>
      <c r="J7" s="228">
        <v>59773</v>
      </c>
      <c r="K7" s="230">
        <v>1.1299999999999999</v>
      </c>
      <c r="L7" s="228">
        <v>2301958</v>
      </c>
      <c r="M7" s="230">
        <v>7.91</v>
      </c>
      <c r="N7" s="228">
        <v>9694070</v>
      </c>
      <c r="O7" s="230">
        <v>41.38</v>
      </c>
      <c r="P7" s="228">
        <v>57179</v>
      </c>
      <c r="Q7" s="230">
        <v>2.08</v>
      </c>
      <c r="R7" s="228">
        <v>52661</v>
      </c>
      <c r="S7" s="230">
        <v>1.48</v>
      </c>
    </row>
    <row r="8" spans="1:19" ht="15.6" customHeight="1" x14ac:dyDescent="0.2">
      <c r="A8" s="808"/>
      <c r="B8" s="232" t="s">
        <v>162</v>
      </c>
      <c r="C8" s="233">
        <v>111</v>
      </c>
      <c r="D8" s="108">
        <v>1653767</v>
      </c>
      <c r="E8" s="234">
        <v>28.61</v>
      </c>
      <c r="F8" s="108">
        <v>1758113</v>
      </c>
      <c r="G8" s="235">
        <v>26.2</v>
      </c>
      <c r="H8" s="108">
        <v>28712</v>
      </c>
      <c r="I8" s="234">
        <v>0.55000000000000004</v>
      </c>
      <c r="J8" s="108">
        <v>25056</v>
      </c>
      <c r="K8" s="236">
        <v>0.47</v>
      </c>
      <c r="L8" s="237" t="s">
        <v>4</v>
      </c>
      <c r="M8" s="238" t="s">
        <v>4</v>
      </c>
      <c r="N8" s="108">
        <v>9654074</v>
      </c>
      <c r="O8" s="236">
        <v>41.21</v>
      </c>
      <c r="P8" s="108">
        <v>10884</v>
      </c>
      <c r="Q8" s="236">
        <f>P8/P46*100</f>
        <v>0.39519649624392666</v>
      </c>
      <c r="R8" s="108">
        <v>24356</v>
      </c>
      <c r="S8" s="236">
        <v>0.68</v>
      </c>
    </row>
    <row r="9" spans="1:19" ht="15.6" customHeight="1" x14ac:dyDescent="0.2">
      <c r="A9" s="808"/>
      <c r="B9" s="232" t="s">
        <v>163</v>
      </c>
      <c r="C9" s="233">
        <v>112</v>
      </c>
      <c r="D9" s="108">
        <v>200900</v>
      </c>
      <c r="E9" s="234">
        <v>3.48</v>
      </c>
      <c r="F9" s="108">
        <v>212109</v>
      </c>
      <c r="G9" s="236">
        <v>3.16</v>
      </c>
      <c r="H9" s="294">
        <v>798</v>
      </c>
      <c r="I9" s="234">
        <v>0.02</v>
      </c>
      <c r="J9" s="108">
        <v>1791</v>
      </c>
      <c r="K9" s="236">
        <v>0.03</v>
      </c>
      <c r="L9" s="108">
        <v>1877072</v>
      </c>
      <c r="M9" s="236">
        <v>6.45</v>
      </c>
      <c r="N9" s="237" t="s">
        <v>4</v>
      </c>
      <c r="O9" s="238" t="s">
        <v>4</v>
      </c>
      <c r="P9" s="108">
        <v>2883</v>
      </c>
      <c r="Q9" s="236">
        <v>0.1</v>
      </c>
      <c r="R9" s="293">
        <v>0</v>
      </c>
      <c r="S9" s="238" t="s">
        <v>0</v>
      </c>
    </row>
    <row r="10" spans="1:19" ht="15.6" customHeight="1" x14ac:dyDescent="0.2">
      <c r="A10" s="808"/>
      <c r="B10" s="232" t="s">
        <v>166</v>
      </c>
      <c r="C10" s="233">
        <v>113</v>
      </c>
      <c r="D10" s="293">
        <v>0</v>
      </c>
      <c r="E10" s="237" t="s">
        <v>0</v>
      </c>
      <c r="F10" s="293">
        <v>0</v>
      </c>
      <c r="G10" s="238" t="s">
        <v>0</v>
      </c>
      <c r="H10" s="293">
        <v>0</v>
      </c>
      <c r="I10" s="237" t="s">
        <v>0</v>
      </c>
      <c r="J10" s="293">
        <v>0</v>
      </c>
      <c r="K10" s="238" t="s">
        <v>0</v>
      </c>
      <c r="L10" s="237" t="s">
        <v>4</v>
      </c>
      <c r="M10" s="238" t="s">
        <v>4</v>
      </c>
      <c r="N10" s="237" t="s">
        <v>4</v>
      </c>
      <c r="O10" s="238" t="s">
        <v>4</v>
      </c>
      <c r="P10" s="237" t="s">
        <v>4</v>
      </c>
      <c r="Q10" s="236" t="s">
        <v>4</v>
      </c>
      <c r="R10" s="237" t="s">
        <v>4</v>
      </c>
      <c r="S10" s="238" t="s">
        <v>4</v>
      </c>
    </row>
    <row r="11" spans="1:19" ht="15.6" customHeight="1" x14ac:dyDescent="0.2">
      <c r="A11" s="808"/>
      <c r="B11" s="232" t="s">
        <v>167</v>
      </c>
      <c r="C11" s="233">
        <v>114</v>
      </c>
      <c r="D11" s="293">
        <v>0</v>
      </c>
      <c r="E11" s="237" t="s">
        <v>0</v>
      </c>
      <c r="F11" s="294">
        <v>463</v>
      </c>
      <c r="G11" s="236">
        <v>0.01</v>
      </c>
      <c r="H11" s="293">
        <v>0</v>
      </c>
      <c r="I11" s="237" t="s">
        <v>0</v>
      </c>
      <c r="J11" s="293">
        <v>0</v>
      </c>
      <c r="K11" s="238" t="s">
        <v>0</v>
      </c>
      <c r="L11" s="237" t="s">
        <v>4</v>
      </c>
      <c r="M11" s="238" t="s">
        <v>4</v>
      </c>
      <c r="N11" s="237" t="s">
        <v>4</v>
      </c>
      <c r="O11" s="238" t="s">
        <v>4</v>
      </c>
      <c r="P11" s="294">
        <v>463</v>
      </c>
      <c r="Q11" s="236">
        <v>0.02</v>
      </c>
      <c r="R11" s="237" t="s">
        <v>4</v>
      </c>
      <c r="S11" s="238" t="s">
        <v>4</v>
      </c>
    </row>
    <row r="12" spans="1:19" ht="15.6" customHeight="1" x14ac:dyDescent="0.2">
      <c r="A12" s="808"/>
      <c r="B12" s="232" t="s">
        <v>168</v>
      </c>
      <c r="C12" s="233">
        <v>115</v>
      </c>
      <c r="D12" s="294">
        <v>210</v>
      </c>
      <c r="E12" s="237" t="s">
        <v>0</v>
      </c>
      <c r="F12" s="294">
        <v>174</v>
      </c>
      <c r="G12" s="238" t="s">
        <v>0</v>
      </c>
      <c r="H12" s="108">
        <v>1225</v>
      </c>
      <c r="I12" s="234">
        <v>0.02</v>
      </c>
      <c r="J12" s="108">
        <v>1335</v>
      </c>
      <c r="K12" s="236">
        <v>0.03</v>
      </c>
      <c r="L12" s="237" t="s">
        <v>4</v>
      </c>
      <c r="M12" s="238" t="s">
        <v>4</v>
      </c>
      <c r="N12" s="108">
        <v>38966</v>
      </c>
      <c r="O12" s="236">
        <v>0.17</v>
      </c>
      <c r="P12" s="293">
        <v>0</v>
      </c>
      <c r="Q12" s="236" t="s">
        <v>0</v>
      </c>
      <c r="R12" s="294">
        <v>5</v>
      </c>
      <c r="S12" s="238" t="s">
        <v>0</v>
      </c>
    </row>
    <row r="13" spans="1:19" ht="15.6" customHeight="1" x14ac:dyDescent="0.2">
      <c r="A13" s="808"/>
      <c r="B13" s="232" t="s">
        <v>169</v>
      </c>
      <c r="C13" s="233">
        <v>116</v>
      </c>
      <c r="D13" s="108">
        <v>57481</v>
      </c>
      <c r="E13" s="234">
        <v>0.99</v>
      </c>
      <c r="F13" s="108">
        <v>28323</v>
      </c>
      <c r="G13" s="236">
        <v>0.42</v>
      </c>
      <c r="H13" s="293">
        <v>0</v>
      </c>
      <c r="I13" s="237" t="s">
        <v>0</v>
      </c>
      <c r="J13" s="108">
        <v>31219</v>
      </c>
      <c r="K13" s="236">
        <v>0.59</v>
      </c>
      <c r="L13" s="108">
        <v>424886</v>
      </c>
      <c r="M13" s="236">
        <v>1.46</v>
      </c>
      <c r="N13" s="237" t="s">
        <v>4</v>
      </c>
      <c r="O13" s="238" t="s">
        <v>4</v>
      </c>
      <c r="P13" s="108">
        <v>37678</v>
      </c>
      <c r="Q13" s="236">
        <v>1.37</v>
      </c>
      <c r="R13" s="108">
        <v>27247</v>
      </c>
      <c r="S13" s="236">
        <v>0.77</v>
      </c>
    </row>
    <row r="14" spans="1:19" ht="28.35" customHeight="1" x14ac:dyDescent="0.2">
      <c r="A14" s="808"/>
      <c r="B14" s="232" t="s">
        <v>191</v>
      </c>
      <c r="C14" s="233">
        <v>117</v>
      </c>
      <c r="D14" s="237" t="s">
        <v>4</v>
      </c>
      <c r="E14" s="237" t="s">
        <v>4</v>
      </c>
      <c r="F14" s="237" t="s">
        <v>4</v>
      </c>
      <c r="G14" s="238" t="s">
        <v>4</v>
      </c>
      <c r="H14" s="237" t="s">
        <v>4</v>
      </c>
      <c r="I14" s="237" t="s">
        <v>4</v>
      </c>
      <c r="J14" s="237" t="s">
        <v>4</v>
      </c>
      <c r="K14" s="238" t="s">
        <v>4</v>
      </c>
      <c r="L14" s="237" t="s">
        <v>4</v>
      </c>
      <c r="M14" s="238" t="s">
        <v>4</v>
      </c>
      <c r="N14" s="237" t="s">
        <v>4</v>
      </c>
      <c r="O14" s="238" t="s">
        <v>4</v>
      </c>
      <c r="P14" s="237" t="s">
        <v>4</v>
      </c>
      <c r="Q14" s="236" t="s">
        <v>4</v>
      </c>
      <c r="R14" s="237" t="s">
        <v>4</v>
      </c>
      <c r="S14" s="238" t="s">
        <v>4</v>
      </c>
    </row>
    <row r="15" spans="1:19" ht="15.6" customHeight="1" thickBot="1" x14ac:dyDescent="0.25">
      <c r="A15" s="808"/>
      <c r="B15" s="232" t="s">
        <v>171</v>
      </c>
      <c r="C15" s="233">
        <v>118</v>
      </c>
      <c r="D15" s="108">
        <v>1217</v>
      </c>
      <c r="E15" s="234">
        <v>0.02</v>
      </c>
      <c r="F15" s="108">
        <v>1756</v>
      </c>
      <c r="G15" s="236">
        <v>0.03</v>
      </c>
      <c r="H15" s="108">
        <v>2653</v>
      </c>
      <c r="I15" s="234">
        <v>0.05</v>
      </c>
      <c r="J15" s="294">
        <v>372</v>
      </c>
      <c r="K15" s="236">
        <v>0.01</v>
      </c>
      <c r="L15" s="285">
        <v>0</v>
      </c>
      <c r="M15" s="238" t="s">
        <v>0</v>
      </c>
      <c r="N15" s="108">
        <v>1030</v>
      </c>
      <c r="O15" s="238" t="s">
        <v>0</v>
      </c>
      <c r="P15" s="108">
        <v>5271</v>
      </c>
      <c r="Q15" s="236">
        <v>0.19</v>
      </c>
      <c r="R15" s="108">
        <v>1053</v>
      </c>
      <c r="S15" s="236">
        <v>0.03</v>
      </c>
    </row>
    <row r="16" spans="1:19" ht="15.6" customHeight="1" x14ac:dyDescent="0.2">
      <c r="A16" s="808"/>
      <c r="B16" s="226" t="s">
        <v>297</v>
      </c>
      <c r="C16" s="227">
        <v>200</v>
      </c>
      <c r="D16" s="228">
        <v>11340</v>
      </c>
      <c r="E16" s="229">
        <v>0.2</v>
      </c>
      <c r="F16" s="228">
        <v>40837</v>
      </c>
      <c r="G16" s="230">
        <v>0.61</v>
      </c>
      <c r="H16" s="228">
        <v>17802</v>
      </c>
      <c r="I16" s="231">
        <v>0.34</v>
      </c>
      <c r="J16" s="228">
        <v>102633</v>
      </c>
      <c r="K16" s="230">
        <v>1.94</v>
      </c>
      <c r="L16" s="228">
        <v>971583</v>
      </c>
      <c r="M16" s="230">
        <v>3.34</v>
      </c>
      <c r="N16" s="228">
        <f>N17+N18+N19+N20+N21+N22+N23+N25</f>
        <v>510295</v>
      </c>
      <c r="O16" s="230">
        <f>N16/N46*100</f>
        <v>2.1782796117988528</v>
      </c>
      <c r="P16" s="228">
        <v>17073</v>
      </c>
      <c r="Q16" s="230">
        <v>0.62</v>
      </c>
      <c r="R16" s="239">
        <v>196</v>
      </c>
      <c r="S16" s="230">
        <v>0.01</v>
      </c>
    </row>
    <row r="17" spans="1:19" ht="15.6" customHeight="1" x14ac:dyDescent="0.2">
      <c r="A17" s="808"/>
      <c r="B17" s="232" t="s">
        <v>5</v>
      </c>
      <c r="C17" s="233">
        <v>210</v>
      </c>
      <c r="D17" s="293">
        <v>0</v>
      </c>
      <c r="E17" s="237" t="s">
        <v>0</v>
      </c>
      <c r="F17" s="108">
        <v>1986</v>
      </c>
      <c r="G17" s="236">
        <v>0.03</v>
      </c>
      <c r="H17" s="108">
        <v>7702</v>
      </c>
      <c r="I17" s="234">
        <v>0.15</v>
      </c>
      <c r="J17" s="108">
        <v>4571</v>
      </c>
      <c r="K17" s="236">
        <v>0.09</v>
      </c>
      <c r="L17" s="108">
        <v>121312</v>
      </c>
      <c r="M17" s="236">
        <v>0.42</v>
      </c>
      <c r="N17" s="108">
        <v>34188</v>
      </c>
      <c r="O17" s="236">
        <v>0.15</v>
      </c>
      <c r="P17" s="108">
        <v>2950</v>
      </c>
      <c r="Q17" s="236">
        <v>0.11</v>
      </c>
      <c r="R17" s="294">
        <v>27</v>
      </c>
      <c r="S17" s="238" t="s">
        <v>0</v>
      </c>
    </row>
    <row r="18" spans="1:19" ht="15.6" customHeight="1" x14ac:dyDescent="0.2">
      <c r="A18" s="808"/>
      <c r="B18" s="232" t="s">
        <v>6</v>
      </c>
      <c r="C18" s="233">
        <v>220</v>
      </c>
      <c r="D18" s="108">
        <v>8089</v>
      </c>
      <c r="E18" s="234">
        <v>0.14000000000000001</v>
      </c>
      <c r="F18" s="108">
        <v>35891</v>
      </c>
      <c r="G18" s="236">
        <v>0.53</v>
      </c>
      <c r="H18" s="108">
        <v>10100</v>
      </c>
      <c r="I18" s="234">
        <v>0.19</v>
      </c>
      <c r="J18" s="108">
        <v>2774</v>
      </c>
      <c r="K18" s="236">
        <v>0.05</v>
      </c>
      <c r="L18" s="108">
        <v>152734</v>
      </c>
      <c r="M18" s="236">
        <v>0.52</v>
      </c>
      <c r="N18" s="108">
        <v>202629</v>
      </c>
      <c r="O18" s="236">
        <v>0.86</v>
      </c>
      <c r="P18" s="108">
        <v>1202</v>
      </c>
      <c r="Q18" s="236">
        <v>0.04</v>
      </c>
      <c r="R18" s="294">
        <v>21</v>
      </c>
      <c r="S18" s="238" t="s">
        <v>0</v>
      </c>
    </row>
    <row r="19" spans="1:19" ht="15.6" customHeight="1" x14ac:dyDescent="0.2">
      <c r="A19" s="808"/>
      <c r="B19" s="232" t="s">
        <v>7</v>
      </c>
      <c r="C19" s="233">
        <v>230</v>
      </c>
      <c r="D19" s="293">
        <v>0</v>
      </c>
      <c r="E19" s="237" t="s">
        <v>0</v>
      </c>
      <c r="F19" s="293">
        <v>0</v>
      </c>
      <c r="G19" s="238" t="s">
        <v>0</v>
      </c>
      <c r="H19" s="293">
        <v>0</v>
      </c>
      <c r="I19" s="237" t="s">
        <v>0</v>
      </c>
      <c r="J19" s="108">
        <v>7534</v>
      </c>
      <c r="K19" s="236">
        <v>0.14000000000000001</v>
      </c>
      <c r="L19" s="293">
        <v>0</v>
      </c>
      <c r="M19" s="238" t="s">
        <v>0</v>
      </c>
      <c r="N19" s="294">
        <v>616</v>
      </c>
      <c r="O19" s="238" t="s">
        <v>0</v>
      </c>
      <c r="P19" s="293">
        <v>0</v>
      </c>
      <c r="Q19" s="236" t="s">
        <v>0</v>
      </c>
      <c r="R19" s="293">
        <v>0</v>
      </c>
      <c r="S19" s="238" t="s">
        <v>0</v>
      </c>
    </row>
    <row r="20" spans="1:19" ht="15.6" customHeight="1" x14ac:dyDescent="0.2">
      <c r="A20" s="808"/>
      <c r="B20" s="232" t="s">
        <v>8</v>
      </c>
      <c r="C20" s="233">
        <v>240</v>
      </c>
      <c r="D20" s="293">
        <v>0</v>
      </c>
      <c r="E20" s="237" t="s">
        <v>0</v>
      </c>
      <c r="F20" s="108">
        <v>1221</v>
      </c>
      <c r="G20" s="236">
        <v>0.02</v>
      </c>
      <c r="H20" s="293">
        <v>0</v>
      </c>
      <c r="I20" s="237" t="s">
        <v>0</v>
      </c>
      <c r="J20" s="108">
        <v>2188</v>
      </c>
      <c r="K20" s="236">
        <v>0.04</v>
      </c>
      <c r="L20" s="108">
        <v>1206</v>
      </c>
      <c r="M20" s="238" t="s">
        <v>0</v>
      </c>
      <c r="N20" s="108">
        <v>22244</v>
      </c>
      <c r="O20" s="236">
        <v>0.09</v>
      </c>
      <c r="P20" s="293">
        <v>0</v>
      </c>
      <c r="Q20" s="236" t="s">
        <v>0</v>
      </c>
      <c r="R20" s="293">
        <v>0</v>
      </c>
      <c r="S20" s="238" t="s">
        <v>0</v>
      </c>
    </row>
    <row r="21" spans="1:19" ht="15.6" customHeight="1" x14ac:dyDescent="0.2">
      <c r="A21" s="808"/>
      <c r="B21" s="232" t="s">
        <v>9</v>
      </c>
      <c r="C21" s="233">
        <v>250</v>
      </c>
      <c r="D21" s="293">
        <v>0</v>
      </c>
      <c r="E21" s="237" t="s">
        <v>0</v>
      </c>
      <c r="F21" s="293">
        <v>0</v>
      </c>
      <c r="G21" s="238" t="s">
        <v>0</v>
      </c>
      <c r="H21" s="293">
        <v>0</v>
      </c>
      <c r="I21" s="237" t="s">
        <v>0</v>
      </c>
      <c r="J21" s="108">
        <v>58209</v>
      </c>
      <c r="K21" s="235">
        <v>1.1000000000000001</v>
      </c>
      <c r="L21" s="108">
        <v>365154</v>
      </c>
      <c r="M21" s="236">
        <v>1.25</v>
      </c>
      <c r="N21" s="293">
        <v>78064</v>
      </c>
      <c r="O21" s="236">
        <f>N21/N46*100</f>
        <v>0.33322924899414186</v>
      </c>
      <c r="P21" s="293">
        <v>0</v>
      </c>
      <c r="Q21" s="236" t="s">
        <v>0</v>
      </c>
      <c r="R21" s="293">
        <v>0</v>
      </c>
      <c r="S21" s="238" t="s">
        <v>0</v>
      </c>
    </row>
    <row r="22" spans="1:19" ht="15.6" customHeight="1" x14ac:dyDescent="0.2">
      <c r="A22" s="808"/>
      <c r="B22" s="232" t="s">
        <v>10</v>
      </c>
      <c r="C22" s="233">
        <v>260</v>
      </c>
      <c r="D22" s="293">
        <v>0</v>
      </c>
      <c r="E22" s="237" t="s">
        <v>0</v>
      </c>
      <c r="F22" s="293">
        <v>0</v>
      </c>
      <c r="G22" s="238" t="s">
        <v>0</v>
      </c>
      <c r="H22" s="293">
        <v>0</v>
      </c>
      <c r="I22" s="237" t="s">
        <v>0</v>
      </c>
      <c r="J22" s="108">
        <v>7007</v>
      </c>
      <c r="K22" s="236">
        <v>0.13</v>
      </c>
      <c r="L22" s="108">
        <v>329703</v>
      </c>
      <c r="M22" s="236">
        <v>1.1299999999999999</v>
      </c>
      <c r="N22" s="108">
        <v>38429</v>
      </c>
      <c r="O22" s="236">
        <v>0.16</v>
      </c>
      <c r="P22" s="108">
        <v>4858</v>
      </c>
      <c r="Q22" s="236">
        <v>0.18</v>
      </c>
      <c r="R22" s="294">
        <v>8</v>
      </c>
      <c r="S22" s="238" t="s">
        <v>0</v>
      </c>
    </row>
    <row r="23" spans="1:19" ht="15.6" customHeight="1" x14ac:dyDescent="0.2">
      <c r="A23" s="808"/>
      <c r="B23" s="232" t="s">
        <v>220</v>
      </c>
      <c r="C23" s="233">
        <v>262</v>
      </c>
      <c r="D23" s="293">
        <v>0</v>
      </c>
      <c r="E23" s="237" t="s">
        <v>0</v>
      </c>
      <c r="F23" s="293">
        <v>0</v>
      </c>
      <c r="G23" s="238" t="s">
        <v>0</v>
      </c>
      <c r="H23" s="293">
        <v>0</v>
      </c>
      <c r="I23" s="237" t="s">
        <v>0</v>
      </c>
      <c r="J23" s="293">
        <v>0</v>
      </c>
      <c r="K23" s="238" t="s">
        <v>0</v>
      </c>
      <c r="L23" s="293">
        <v>0</v>
      </c>
      <c r="M23" s="238" t="s">
        <v>0</v>
      </c>
      <c r="N23" s="108">
        <v>36935</v>
      </c>
      <c r="O23" s="236">
        <v>0.16</v>
      </c>
      <c r="P23" s="293">
        <v>0</v>
      </c>
      <c r="Q23" s="236" t="s">
        <v>0</v>
      </c>
      <c r="R23" s="293">
        <v>0</v>
      </c>
      <c r="S23" s="238" t="s">
        <v>0</v>
      </c>
    </row>
    <row r="24" spans="1:19" ht="15.6" customHeight="1" x14ac:dyDescent="0.2">
      <c r="A24" s="808"/>
      <c r="B24" s="232" t="s">
        <v>11</v>
      </c>
      <c r="C24" s="233">
        <v>264</v>
      </c>
      <c r="D24" s="293">
        <v>0</v>
      </c>
      <c r="E24" s="237" t="s">
        <v>0</v>
      </c>
      <c r="F24" s="293">
        <v>0</v>
      </c>
      <c r="G24" s="238" t="s">
        <v>0</v>
      </c>
      <c r="H24" s="293">
        <v>0</v>
      </c>
      <c r="I24" s="237" t="s">
        <v>0</v>
      </c>
      <c r="J24" s="293">
        <v>0</v>
      </c>
      <c r="K24" s="238" t="s">
        <v>0</v>
      </c>
      <c r="L24" s="293">
        <v>0</v>
      </c>
      <c r="M24" s="238" t="s">
        <v>0</v>
      </c>
      <c r="N24" s="293">
        <v>0</v>
      </c>
      <c r="O24" s="238" t="s">
        <v>0</v>
      </c>
      <c r="P24" s="293">
        <v>0</v>
      </c>
      <c r="Q24" s="236" t="s">
        <v>0</v>
      </c>
      <c r="R24" s="293">
        <v>0</v>
      </c>
      <c r="S24" s="238" t="s">
        <v>0</v>
      </c>
    </row>
    <row r="25" spans="1:19" ht="26.25" customHeight="1" x14ac:dyDescent="0.2">
      <c r="A25" s="808"/>
      <c r="B25" s="232" t="s">
        <v>292</v>
      </c>
      <c r="C25" s="233">
        <v>266</v>
      </c>
      <c r="D25" s="108">
        <v>3251</v>
      </c>
      <c r="E25" s="234">
        <v>0.06</v>
      </c>
      <c r="F25" s="108">
        <v>1739</v>
      </c>
      <c r="G25" s="236">
        <v>0.03</v>
      </c>
      <c r="H25" s="293">
        <v>0</v>
      </c>
      <c r="I25" s="237" t="s">
        <v>0</v>
      </c>
      <c r="J25" s="108">
        <v>20350</v>
      </c>
      <c r="K25" s="236">
        <v>0.38</v>
      </c>
      <c r="L25" s="108">
        <v>1474</v>
      </c>
      <c r="M25" s="236">
        <v>0.01</v>
      </c>
      <c r="N25" s="108">
        <v>97190</v>
      </c>
      <c r="O25" s="236">
        <v>0.41</v>
      </c>
      <c r="P25" s="108">
        <v>8063</v>
      </c>
      <c r="Q25" s="236">
        <v>0.28999999999999998</v>
      </c>
      <c r="R25" s="294">
        <v>140</v>
      </c>
      <c r="S25" s="238" t="s">
        <v>0</v>
      </c>
    </row>
    <row r="26" spans="1:19" ht="15.6" customHeight="1" thickBot="1" x14ac:dyDescent="0.25">
      <c r="A26" s="808"/>
      <c r="B26" s="232" t="s">
        <v>13</v>
      </c>
      <c r="C26" s="233">
        <v>268</v>
      </c>
      <c r="D26" s="293">
        <v>0</v>
      </c>
      <c r="E26" s="237" t="s">
        <v>0</v>
      </c>
      <c r="F26" s="293">
        <v>0</v>
      </c>
      <c r="G26" s="238" t="s">
        <v>0</v>
      </c>
      <c r="H26" s="293">
        <v>0</v>
      </c>
      <c r="I26" s="237" t="s">
        <v>0</v>
      </c>
      <c r="J26" s="293">
        <v>0</v>
      </c>
      <c r="K26" s="238" t="s">
        <v>0</v>
      </c>
      <c r="L26" s="293">
        <v>0</v>
      </c>
      <c r="M26" s="238" t="s">
        <v>0</v>
      </c>
      <c r="N26" s="293">
        <v>0</v>
      </c>
      <c r="O26" s="238" t="s">
        <v>0</v>
      </c>
      <c r="P26" s="293">
        <v>0</v>
      </c>
      <c r="Q26" s="236" t="s">
        <v>0</v>
      </c>
      <c r="R26" s="293">
        <v>0</v>
      </c>
      <c r="S26" s="238" t="s">
        <v>0</v>
      </c>
    </row>
    <row r="27" spans="1:19" ht="28.35" customHeight="1" thickBot="1" x14ac:dyDescent="0.25">
      <c r="A27" s="808"/>
      <c r="B27" s="226" t="s">
        <v>173</v>
      </c>
      <c r="C27" s="227">
        <v>300</v>
      </c>
      <c r="D27" s="284">
        <v>0</v>
      </c>
      <c r="E27" s="240" t="s">
        <v>0</v>
      </c>
      <c r="F27" s="284">
        <v>0</v>
      </c>
      <c r="G27" s="241" t="s">
        <v>0</v>
      </c>
      <c r="H27" s="284">
        <v>0</v>
      </c>
      <c r="I27" s="240" t="s">
        <v>0</v>
      </c>
      <c r="J27" s="284">
        <v>0</v>
      </c>
      <c r="K27" s="241" t="s">
        <v>0</v>
      </c>
      <c r="L27" s="284">
        <v>0</v>
      </c>
      <c r="M27" s="241" t="s">
        <v>0</v>
      </c>
      <c r="N27" s="284">
        <v>0</v>
      </c>
      <c r="O27" s="241" t="s">
        <v>0</v>
      </c>
      <c r="P27" s="284">
        <v>0</v>
      </c>
      <c r="Q27" s="230" t="s">
        <v>0</v>
      </c>
      <c r="R27" s="284">
        <v>0</v>
      </c>
      <c r="S27" s="241" t="s">
        <v>0</v>
      </c>
    </row>
    <row r="28" spans="1:19" ht="28.35" customHeight="1" thickBot="1" x14ac:dyDescent="0.25">
      <c r="A28" s="808"/>
      <c r="B28" s="226" t="s">
        <v>296</v>
      </c>
      <c r="C28" s="227">
        <v>400</v>
      </c>
      <c r="D28" s="284">
        <v>0</v>
      </c>
      <c r="E28" s="240" t="s">
        <v>0</v>
      </c>
      <c r="F28" s="284">
        <v>0</v>
      </c>
      <c r="G28" s="241" t="s">
        <v>0</v>
      </c>
      <c r="H28" s="284">
        <v>0</v>
      </c>
      <c r="I28" s="240" t="s">
        <v>0</v>
      </c>
      <c r="J28" s="284">
        <v>0</v>
      </c>
      <c r="K28" s="241" t="s">
        <v>0</v>
      </c>
      <c r="L28" s="284">
        <v>0</v>
      </c>
      <c r="M28" s="241" t="s">
        <v>0</v>
      </c>
      <c r="N28" s="284">
        <v>0</v>
      </c>
      <c r="O28" s="241" t="s">
        <v>0</v>
      </c>
      <c r="P28" s="284">
        <v>0</v>
      </c>
      <c r="Q28" s="230" t="s">
        <v>0</v>
      </c>
      <c r="R28" s="284">
        <v>0</v>
      </c>
      <c r="S28" s="241" t="s">
        <v>0</v>
      </c>
    </row>
    <row r="29" spans="1:19" ht="15.6" customHeight="1" thickBot="1" x14ac:dyDescent="0.25">
      <c r="A29" s="808"/>
      <c r="B29" s="226" t="s">
        <v>174</v>
      </c>
      <c r="C29" s="227">
        <v>500</v>
      </c>
      <c r="D29" s="284">
        <v>0</v>
      </c>
      <c r="E29" s="240" t="s">
        <v>0</v>
      </c>
      <c r="F29" s="284">
        <v>0</v>
      </c>
      <c r="G29" s="241" t="s">
        <v>0</v>
      </c>
      <c r="H29" s="284">
        <v>0</v>
      </c>
      <c r="I29" s="240" t="s">
        <v>0</v>
      </c>
      <c r="J29" s="284">
        <v>0</v>
      </c>
      <c r="K29" s="241" t="s">
        <v>0</v>
      </c>
      <c r="L29" s="240" t="s">
        <v>4</v>
      </c>
      <c r="M29" s="241" t="s">
        <v>4</v>
      </c>
      <c r="N29" s="284">
        <v>0</v>
      </c>
      <c r="O29" s="241" t="s">
        <v>0</v>
      </c>
      <c r="P29" s="284">
        <v>0</v>
      </c>
      <c r="Q29" s="230" t="s">
        <v>0</v>
      </c>
      <c r="R29" s="240" t="s">
        <v>4</v>
      </c>
      <c r="S29" s="241" t="s">
        <v>4</v>
      </c>
    </row>
    <row r="30" spans="1:19" ht="15.6" customHeight="1" x14ac:dyDescent="0.2">
      <c r="A30" s="808"/>
      <c r="B30" s="226" t="s">
        <v>175</v>
      </c>
      <c r="C30" s="227">
        <v>600</v>
      </c>
      <c r="D30" s="228">
        <v>3896</v>
      </c>
      <c r="E30" s="231">
        <v>7.0000000000000007E-2</v>
      </c>
      <c r="F30" s="228">
        <v>175258</v>
      </c>
      <c r="G30" s="230">
        <v>2.61</v>
      </c>
      <c r="H30" s="228">
        <v>37816</v>
      </c>
      <c r="I30" s="231">
        <v>0.72</v>
      </c>
      <c r="J30" s="228">
        <v>42185</v>
      </c>
      <c r="K30" s="242">
        <v>0.8</v>
      </c>
      <c r="L30" s="228">
        <v>792513</v>
      </c>
      <c r="M30" s="230">
        <v>2.72</v>
      </c>
      <c r="N30" s="228">
        <v>616234</v>
      </c>
      <c r="O30" s="230">
        <v>2.63</v>
      </c>
      <c r="P30" s="228">
        <v>87728</v>
      </c>
      <c r="Q30" s="230">
        <v>3.19</v>
      </c>
      <c r="R30" s="228">
        <v>37700</v>
      </c>
      <c r="S30" s="230">
        <v>1.06</v>
      </c>
    </row>
    <row r="31" spans="1:19" ht="15.6" customHeight="1" x14ac:dyDescent="0.2">
      <c r="A31" s="808"/>
      <c r="B31" s="232" t="s">
        <v>176</v>
      </c>
      <c r="C31" s="233">
        <v>610</v>
      </c>
      <c r="D31" s="243">
        <v>2861</v>
      </c>
      <c r="E31" s="234">
        <v>0.05</v>
      </c>
      <c r="F31" s="243">
        <v>5404</v>
      </c>
      <c r="G31" s="236">
        <v>0.08</v>
      </c>
      <c r="H31" s="224">
        <v>239</v>
      </c>
      <c r="I31" s="237" t="s">
        <v>0</v>
      </c>
      <c r="J31" s="224">
        <v>256</v>
      </c>
      <c r="K31" s="238" t="s">
        <v>0</v>
      </c>
      <c r="L31" s="237" t="s">
        <v>4</v>
      </c>
      <c r="M31" s="238" t="s">
        <v>4</v>
      </c>
      <c r="N31" s="237" t="s">
        <v>4</v>
      </c>
      <c r="O31" s="238" t="s">
        <v>4</v>
      </c>
      <c r="P31" s="243">
        <v>33851</v>
      </c>
      <c r="Q31" s="236">
        <v>1.23</v>
      </c>
      <c r="R31" s="243">
        <v>13250</v>
      </c>
      <c r="S31" s="236">
        <v>0.37</v>
      </c>
    </row>
    <row r="32" spans="1:19" ht="28.35" customHeight="1" x14ac:dyDescent="0.2">
      <c r="A32" s="808"/>
      <c r="B32" s="244" t="s">
        <v>192</v>
      </c>
      <c r="C32" s="233">
        <v>617</v>
      </c>
      <c r="D32" s="237" t="s">
        <v>4</v>
      </c>
      <c r="E32" s="237" t="s">
        <v>4</v>
      </c>
      <c r="F32" s="237" t="s">
        <v>4</v>
      </c>
      <c r="G32" s="238" t="s">
        <v>4</v>
      </c>
      <c r="H32" s="237" t="s">
        <v>4</v>
      </c>
      <c r="I32" s="237" t="s">
        <v>4</v>
      </c>
      <c r="J32" s="237" t="s">
        <v>4</v>
      </c>
      <c r="K32" s="238" t="s">
        <v>4</v>
      </c>
      <c r="L32" s="237" t="s">
        <v>4</v>
      </c>
      <c r="M32" s="238" t="s">
        <v>4</v>
      </c>
      <c r="N32" s="237" t="s">
        <v>4</v>
      </c>
      <c r="O32" s="238" t="s">
        <v>4</v>
      </c>
      <c r="P32" s="237" t="s">
        <v>4</v>
      </c>
      <c r="Q32" s="236" t="s">
        <v>4</v>
      </c>
      <c r="R32" s="237" t="s">
        <v>4</v>
      </c>
      <c r="S32" s="238" t="s">
        <v>4</v>
      </c>
    </row>
    <row r="33" spans="1:20" ht="28.35" customHeight="1" x14ac:dyDescent="0.2">
      <c r="A33" s="808"/>
      <c r="B33" s="244" t="s">
        <v>177</v>
      </c>
      <c r="C33" s="233">
        <v>619</v>
      </c>
      <c r="D33" s="108">
        <v>2861</v>
      </c>
      <c r="E33" s="234">
        <v>0.05</v>
      </c>
      <c r="F33" s="108">
        <v>5404</v>
      </c>
      <c r="G33" s="236">
        <v>0.08</v>
      </c>
      <c r="H33" s="294">
        <v>239</v>
      </c>
      <c r="I33" s="237" t="s">
        <v>0</v>
      </c>
      <c r="J33" s="294">
        <v>256</v>
      </c>
      <c r="K33" s="238" t="s">
        <v>0</v>
      </c>
      <c r="L33" s="237" t="s">
        <v>4</v>
      </c>
      <c r="M33" s="238" t="s">
        <v>4</v>
      </c>
      <c r="N33" s="237" t="s">
        <v>4</v>
      </c>
      <c r="O33" s="238" t="s">
        <v>4</v>
      </c>
      <c r="P33" s="108">
        <v>33851</v>
      </c>
      <c r="Q33" s="236">
        <v>1.23</v>
      </c>
      <c r="R33" s="108">
        <v>13250</v>
      </c>
      <c r="S33" s="236">
        <v>0.37</v>
      </c>
      <c r="T33" s="812" t="s">
        <v>294</v>
      </c>
    </row>
    <row r="34" spans="1:20" ht="15.6" customHeight="1" x14ac:dyDescent="0.2">
      <c r="A34" s="808"/>
      <c r="B34" s="232" t="s">
        <v>178</v>
      </c>
      <c r="C34" s="233">
        <v>620</v>
      </c>
      <c r="D34" s="224">
        <v>229</v>
      </c>
      <c r="E34" s="237" t="s">
        <v>0</v>
      </c>
      <c r="F34" s="243">
        <v>2908</v>
      </c>
      <c r="G34" s="236">
        <v>0.04</v>
      </c>
      <c r="H34" s="243">
        <v>21201</v>
      </c>
      <c r="I34" s="234">
        <v>0.41</v>
      </c>
      <c r="J34" s="243">
        <v>17303</v>
      </c>
      <c r="K34" s="236">
        <v>0.33</v>
      </c>
      <c r="L34" s="237" t="s">
        <v>4</v>
      </c>
      <c r="M34" s="238" t="s">
        <v>4</v>
      </c>
      <c r="N34" s="243">
        <v>57687</v>
      </c>
      <c r="O34" s="236">
        <v>0.25</v>
      </c>
      <c r="P34" s="285">
        <v>0</v>
      </c>
      <c r="Q34" s="236" t="s">
        <v>0</v>
      </c>
      <c r="R34" s="243">
        <v>6091</v>
      </c>
      <c r="S34" s="236">
        <v>0.17</v>
      </c>
      <c r="T34" s="812"/>
    </row>
    <row r="35" spans="1:20" ht="28.35" customHeight="1" x14ac:dyDescent="0.2">
      <c r="A35" s="808"/>
      <c r="B35" s="244" t="s">
        <v>177</v>
      </c>
      <c r="C35" s="233">
        <v>629</v>
      </c>
      <c r="D35" s="294">
        <v>229</v>
      </c>
      <c r="E35" s="237" t="s">
        <v>0</v>
      </c>
      <c r="F35" s="108">
        <v>2908</v>
      </c>
      <c r="G35" s="236">
        <v>0.04</v>
      </c>
      <c r="H35" s="108">
        <v>21201</v>
      </c>
      <c r="I35" s="234">
        <v>0.41</v>
      </c>
      <c r="J35" s="108">
        <v>17303</v>
      </c>
      <c r="K35" s="236">
        <v>0.33</v>
      </c>
      <c r="L35" s="237" t="s">
        <v>4</v>
      </c>
      <c r="M35" s="238" t="s">
        <v>4</v>
      </c>
      <c r="N35" s="108">
        <v>57687</v>
      </c>
      <c r="O35" s="236">
        <v>0.25</v>
      </c>
      <c r="P35" s="293">
        <v>0</v>
      </c>
      <c r="Q35" s="236" t="s">
        <v>0</v>
      </c>
      <c r="R35" s="108">
        <v>6091</v>
      </c>
      <c r="S35" s="236">
        <v>0.17</v>
      </c>
      <c r="T35" s="812"/>
    </row>
    <row r="36" spans="1:20" ht="15.6" customHeight="1" x14ac:dyDescent="0.2">
      <c r="A36" s="808"/>
      <c r="B36" s="232" t="s">
        <v>179</v>
      </c>
      <c r="C36" s="233">
        <v>640</v>
      </c>
      <c r="D36" s="224">
        <v>136</v>
      </c>
      <c r="E36" s="237" t="s">
        <v>0</v>
      </c>
      <c r="F36" s="224">
        <v>64</v>
      </c>
      <c r="G36" s="238" t="s">
        <v>0</v>
      </c>
      <c r="H36" s="243">
        <v>1815</v>
      </c>
      <c r="I36" s="234">
        <v>0.03</v>
      </c>
      <c r="J36" s="224">
        <v>274</v>
      </c>
      <c r="K36" s="236">
        <v>0.01</v>
      </c>
      <c r="L36" s="108">
        <v>1136</v>
      </c>
      <c r="M36" s="238" t="s">
        <v>0</v>
      </c>
      <c r="N36" s="224">
        <v>957</v>
      </c>
      <c r="O36" s="238" t="s">
        <v>0</v>
      </c>
      <c r="P36" s="285">
        <v>0</v>
      </c>
      <c r="Q36" s="236" t="s">
        <v>0</v>
      </c>
      <c r="R36" s="285">
        <v>0</v>
      </c>
      <c r="S36" s="238" t="s">
        <v>0</v>
      </c>
      <c r="T36" s="812"/>
    </row>
    <row r="37" spans="1:20" ht="15.6" customHeight="1" x14ac:dyDescent="0.2">
      <c r="A37" s="808"/>
      <c r="B37" s="244" t="s">
        <v>180</v>
      </c>
      <c r="C37" s="233">
        <v>641</v>
      </c>
      <c r="D37" s="285">
        <v>0</v>
      </c>
      <c r="E37" s="237" t="s">
        <v>0</v>
      </c>
      <c r="F37" s="285">
        <v>0</v>
      </c>
      <c r="G37" s="238" t="s">
        <v>0</v>
      </c>
      <c r="H37" s="243">
        <v>1651</v>
      </c>
      <c r="I37" s="234">
        <v>0.03</v>
      </c>
      <c r="J37" s="224">
        <v>94</v>
      </c>
      <c r="K37" s="238" t="s">
        <v>0</v>
      </c>
      <c r="L37" s="237" t="s">
        <v>4</v>
      </c>
      <c r="M37" s="238" t="s">
        <v>4</v>
      </c>
      <c r="N37" s="224">
        <v>957</v>
      </c>
      <c r="O37" s="238" t="s">
        <v>0</v>
      </c>
      <c r="P37" s="285">
        <v>0</v>
      </c>
      <c r="Q37" s="236" t="s">
        <v>0</v>
      </c>
      <c r="R37" s="285">
        <v>0</v>
      </c>
      <c r="S37" s="238" t="s">
        <v>0</v>
      </c>
      <c r="T37" s="812"/>
    </row>
    <row r="38" spans="1:20" ht="15.6" customHeight="1" x14ac:dyDescent="0.2">
      <c r="A38" s="808"/>
      <c r="B38" s="244" t="s">
        <v>181</v>
      </c>
      <c r="C38" s="233">
        <v>642</v>
      </c>
      <c r="D38" s="224">
        <v>136</v>
      </c>
      <c r="E38" s="237" t="s">
        <v>0</v>
      </c>
      <c r="F38" s="224">
        <v>64</v>
      </c>
      <c r="G38" s="238" t="s">
        <v>0</v>
      </c>
      <c r="H38" s="224">
        <v>104</v>
      </c>
      <c r="I38" s="237" t="s">
        <v>0</v>
      </c>
      <c r="J38" s="224">
        <v>168</v>
      </c>
      <c r="K38" s="238" t="s">
        <v>0</v>
      </c>
      <c r="L38" s="108">
        <v>1136</v>
      </c>
      <c r="M38" s="238" t="s">
        <v>0</v>
      </c>
      <c r="N38" s="237" t="s">
        <v>4</v>
      </c>
      <c r="O38" s="238" t="s">
        <v>4</v>
      </c>
      <c r="P38" s="285">
        <v>0</v>
      </c>
      <c r="Q38" s="236" t="s">
        <v>0</v>
      </c>
      <c r="R38" s="285">
        <v>0</v>
      </c>
      <c r="S38" s="238" t="s">
        <v>0</v>
      </c>
      <c r="T38" s="812"/>
    </row>
    <row r="39" spans="1:20" ht="15.6" customHeight="1" x14ac:dyDescent="0.2">
      <c r="A39" s="808"/>
      <c r="B39" s="244" t="s">
        <v>182</v>
      </c>
      <c r="C39" s="233">
        <v>643</v>
      </c>
      <c r="D39" s="285">
        <v>0</v>
      </c>
      <c r="E39" s="237" t="s">
        <v>0</v>
      </c>
      <c r="F39" s="285">
        <v>0</v>
      </c>
      <c r="G39" s="238" t="s">
        <v>0</v>
      </c>
      <c r="H39" s="224">
        <v>60</v>
      </c>
      <c r="I39" s="237" t="s">
        <v>0</v>
      </c>
      <c r="J39" s="224">
        <v>12</v>
      </c>
      <c r="K39" s="238" t="s">
        <v>0</v>
      </c>
      <c r="L39" s="293">
        <v>0</v>
      </c>
      <c r="M39" s="238" t="s">
        <v>0</v>
      </c>
      <c r="N39" s="285">
        <v>0</v>
      </c>
      <c r="O39" s="238" t="s">
        <v>0</v>
      </c>
      <c r="P39" s="285">
        <v>0</v>
      </c>
      <c r="Q39" s="236" t="s">
        <v>0</v>
      </c>
      <c r="R39" s="285">
        <v>0</v>
      </c>
      <c r="S39" s="238" t="s">
        <v>0</v>
      </c>
      <c r="T39" s="812"/>
    </row>
    <row r="40" spans="1:20" ht="15.6" customHeight="1" x14ac:dyDescent="0.2">
      <c r="A40" s="808"/>
      <c r="B40" s="232" t="s">
        <v>183</v>
      </c>
      <c r="C40" s="233">
        <v>650</v>
      </c>
      <c r="D40" s="224">
        <v>20</v>
      </c>
      <c r="E40" s="237" t="s">
        <v>0</v>
      </c>
      <c r="F40" s="285">
        <v>0</v>
      </c>
      <c r="G40" s="238" t="s">
        <v>0</v>
      </c>
      <c r="H40" s="224">
        <v>815</v>
      </c>
      <c r="I40" s="234">
        <v>0.02</v>
      </c>
      <c r="J40" s="224">
        <v>885</v>
      </c>
      <c r="K40" s="236">
        <v>0.02</v>
      </c>
      <c r="L40" s="293">
        <v>0</v>
      </c>
      <c r="M40" s="238" t="s">
        <v>0</v>
      </c>
      <c r="N40" s="243">
        <v>10601</v>
      </c>
      <c r="O40" s="236">
        <v>0.05</v>
      </c>
      <c r="P40" s="285">
        <v>0</v>
      </c>
      <c r="Q40" s="236" t="s">
        <v>0</v>
      </c>
      <c r="R40" s="224">
        <v>10</v>
      </c>
      <c r="S40" s="238" t="s">
        <v>0</v>
      </c>
      <c r="T40" s="812"/>
    </row>
    <row r="41" spans="1:20" ht="15.6" customHeight="1" x14ac:dyDescent="0.2">
      <c r="A41" s="808"/>
      <c r="B41" s="244" t="s">
        <v>180</v>
      </c>
      <c r="C41" s="233">
        <v>651</v>
      </c>
      <c r="D41" s="224">
        <v>20</v>
      </c>
      <c r="E41" s="237" t="s">
        <v>0</v>
      </c>
      <c r="F41" s="285">
        <v>0</v>
      </c>
      <c r="G41" s="238" t="s">
        <v>0</v>
      </c>
      <c r="H41" s="224">
        <v>815</v>
      </c>
      <c r="I41" s="234">
        <v>0.02</v>
      </c>
      <c r="J41" s="224">
        <v>885</v>
      </c>
      <c r="K41" s="236">
        <v>0.02</v>
      </c>
      <c r="L41" s="237" t="s">
        <v>4</v>
      </c>
      <c r="M41" s="238" t="s">
        <v>4</v>
      </c>
      <c r="N41" s="243">
        <v>10601</v>
      </c>
      <c r="O41" s="236">
        <v>0.05</v>
      </c>
      <c r="P41" s="285">
        <v>0</v>
      </c>
      <c r="Q41" s="236" t="s">
        <v>0</v>
      </c>
      <c r="R41" s="224">
        <v>10</v>
      </c>
      <c r="S41" s="238" t="s">
        <v>0</v>
      </c>
      <c r="T41" s="812"/>
    </row>
    <row r="42" spans="1:20" ht="15.6" customHeight="1" x14ac:dyDescent="0.2">
      <c r="A42" s="808"/>
      <c r="B42" s="244" t="s">
        <v>181</v>
      </c>
      <c r="C42" s="233">
        <v>652</v>
      </c>
      <c r="D42" s="285">
        <v>0</v>
      </c>
      <c r="E42" s="237" t="s">
        <v>0</v>
      </c>
      <c r="F42" s="285">
        <v>0</v>
      </c>
      <c r="G42" s="238" t="s">
        <v>0</v>
      </c>
      <c r="H42" s="285">
        <v>0</v>
      </c>
      <c r="I42" s="237" t="s">
        <v>0</v>
      </c>
      <c r="J42" s="285">
        <v>0</v>
      </c>
      <c r="K42" s="238" t="s">
        <v>0</v>
      </c>
      <c r="L42" s="293">
        <v>0</v>
      </c>
      <c r="M42" s="238" t="s">
        <v>0</v>
      </c>
      <c r="N42" s="237" t="s">
        <v>4</v>
      </c>
      <c r="O42" s="238" t="s">
        <v>4</v>
      </c>
      <c r="P42" s="285">
        <v>0</v>
      </c>
      <c r="Q42" s="236" t="s">
        <v>0</v>
      </c>
      <c r="R42" s="285">
        <v>0</v>
      </c>
      <c r="S42" s="238" t="s">
        <v>0</v>
      </c>
      <c r="T42" s="812"/>
    </row>
    <row r="43" spans="1:20" ht="15.6" customHeight="1" x14ac:dyDescent="0.2">
      <c r="A43" s="808"/>
      <c r="B43" s="244" t="s">
        <v>182</v>
      </c>
      <c r="C43" s="233">
        <v>653</v>
      </c>
      <c r="D43" s="285">
        <v>0</v>
      </c>
      <c r="E43" s="237" t="s">
        <v>0</v>
      </c>
      <c r="F43" s="285">
        <v>0</v>
      </c>
      <c r="G43" s="238" t="s">
        <v>0</v>
      </c>
      <c r="H43" s="285">
        <v>0</v>
      </c>
      <c r="I43" s="237" t="s">
        <v>0</v>
      </c>
      <c r="J43" s="285">
        <v>0</v>
      </c>
      <c r="K43" s="238" t="s">
        <v>0</v>
      </c>
      <c r="L43" s="293">
        <v>0</v>
      </c>
      <c r="M43" s="238" t="s">
        <v>0</v>
      </c>
      <c r="N43" s="285">
        <v>0</v>
      </c>
      <c r="O43" s="238" t="s">
        <v>0</v>
      </c>
      <c r="P43" s="285">
        <v>0</v>
      </c>
      <c r="Q43" s="236" t="s">
        <v>0</v>
      </c>
      <c r="R43" s="285">
        <v>0</v>
      </c>
      <c r="S43" s="238" t="s">
        <v>0</v>
      </c>
      <c r="T43" s="812"/>
    </row>
    <row r="44" spans="1:20" ht="15.6" customHeight="1" thickBot="1" x14ac:dyDescent="0.25">
      <c r="A44" s="808"/>
      <c r="B44" s="232" t="s">
        <v>184</v>
      </c>
      <c r="C44" s="233">
        <v>630</v>
      </c>
      <c r="D44" s="294">
        <v>650</v>
      </c>
      <c r="E44" s="234">
        <v>0.01</v>
      </c>
      <c r="F44" s="108">
        <v>166882</v>
      </c>
      <c r="G44" s="236">
        <v>2.4900000000000002</v>
      </c>
      <c r="H44" s="108">
        <v>13746</v>
      </c>
      <c r="I44" s="234">
        <v>0.26</v>
      </c>
      <c r="J44" s="108">
        <v>23467</v>
      </c>
      <c r="K44" s="236">
        <v>0.44</v>
      </c>
      <c r="L44" s="108">
        <v>791377</v>
      </c>
      <c r="M44" s="236">
        <v>2.72</v>
      </c>
      <c r="N44" s="108">
        <v>546989</v>
      </c>
      <c r="O44" s="236">
        <v>2.33</v>
      </c>
      <c r="P44" s="108">
        <v>53877</v>
      </c>
      <c r="Q44" s="236">
        <v>1.96</v>
      </c>
      <c r="R44" s="108">
        <v>18349</v>
      </c>
      <c r="S44" s="236">
        <v>0.52</v>
      </c>
      <c r="T44" s="812"/>
    </row>
    <row r="45" spans="1:20" ht="15.6" customHeight="1" thickBot="1" x14ac:dyDescent="0.25">
      <c r="A45" s="808"/>
      <c r="B45" s="226" t="s">
        <v>298</v>
      </c>
      <c r="C45" s="227">
        <v>900</v>
      </c>
      <c r="D45" s="228">
        <v>1928811</v>
      </c>
      <c r="E45" s="231">
        <v>33.369999999999997</v>
      </c>
      <c r="F45" s="228">
        <v>2217033</v>
      </c>
      <c r="G45" s="241">
        <v>33.04</v>
      </c>
      <c r="H45" s="228">
        <v>89006</v>
      </c>
      <c r="I45" s="231">
        <v>1.71</v>
      </c>
      <c r="J45" s="228">
        <v>204591</v>
      </c>
      <c r="K45" s="230">
        <v>3.86</v>
      </c>
      <c r="L45" s="228">
        <v>4066054</v>
      </c>
      <c r="M45" s="230">
        <v>13.97</v>
      </c>
      <c r="N45" s="228">
        <f>N7+N16+N30</f>
        <v>10820599</v>
      </c>
      <c r="O45" s="230">
        <f>N45/N46*100</f>
        <v>46.189537795100975</v>
      </c>
      <c r="P45" s="228">
        <v>161980</v>
      </c>
      <c r="Q45" s="230">
        <v>5.88</v>
      </c>
      <c r="R45" s="228">
        <v>90557</v>
      </c>
      <c r="S45" s="230">
        <v>2.54</v>
      </c>
      <c r="T45" s="812"/>
    </row>
    <row r="46" spans="1:20" ht="15.6" customHeight="1" thickBot="1" x14ac:dyDescent="0.25">
      <c r="A46" s="808"/>
      <c r="B46" s="245" t="s">
        <v>32</v>
      </c>
      <c r="C46" s="246">
        <v>910</v>
      </c>
      <c r="D46" s="125">
        <v>5780771</v>
      </c>
      <c r="E46" s="247" t="s">
        <v>4</v>
      </c>
      <c r="F46" s="125">
        <v>6710402</v>
      </c>
      <c r="G46" s="248" t="s">
        <v>4</v>
      </c>
      <c r="H46" s="125">
        <v>5218304</v>
      </c>
      <c r="I46" s="247" t="s">
        <v>4</v>
      </c>
      <c r="J46" s="125">
        <v>5299754</v>
      </c>
      <c r="K46" s="248" t="s">
        <v>4</v>
      </c>
      <c r="L46" s="125">
        <v>29097449</v>
      </c>
      <c r="M46" s="248" t="s">
        <v>4</v>
      </c>
      <c r="N46" s="125">
        <v>23426515</v>
      </c>
      <c r="O46" s="248" t="s">
        <v>4</v>
      </c>
      <c r="P46" s="125">
        <v>2754073</v>
      </c>
      <c r="Q46" s="248" t="s">
        <v>4</v>
      </c>
      <c r="R46" s="125">
        <v>3559622</v>
      </c>
      <c r="S46" s="248" t="s">
        <v>4</v>
      </c>
      <c r="T46" s="812"/>
    </row>
  </sheetData>
  <mergeCells count="16">
    <mergeCell ref="A4:A46"/>
    <mergeCell ref="T33:T46"/>
    <mergeCell ref="B2:S2"/>
    <mergeCell ref="B3:S3"/>
    <mergeCell ref="B4:B5"/>
    <mergeCell ref="C4:C5"/>
    <mergeCell ref="D4:G4"/>
    <mergeCell ref="H4:K4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5" right="0.48" top="0.78740157480314965" bottom="0.78740157480314965" header="0.51181102362204722" footer="0.27559055118110237"/>
  <pageSetup paperSize="9" scale="54" firstPageNumber="59" orientation="landscape" useFirstPageNumber="1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outlinePr summaryBelow="0" summaryRight="0"/>
    <pageSetUpPr autoPageBreaks="0"/>
  </sheetPr>
  <dimension ref="A1:O42"/>
  <sheetViews>
    <sheetView view="pageBreakPreview" topLeftCell="A34" zoomScaleSheetLayoutView="100" workbookViewId="0">
      <selection activeCell="B42" sqref="B42"/>
    </sheetView>
  </sheetViews>
  <sheetFormatPr defaultColWidth="8" defaultRowHeight="11.25" x14ac:dyDescent="0.2"/>
  <cols>
    <col min="1" max="1" width="11.28515625" style="180" customWidth="1"/>
    <col min="2" max="2" width="40.7109375" style="105" customWidth="1"/>
    <col min="3" max="3" width="4.28515625" style="105" customWidth="1"/>
    <col min="4" max="4" width="15.140625" style="105" customWidth="1"/>
    <col min="5" max="5" width="8.140625" style="105" customWidth="1"/>
    <col min="6" max="6" width="15.140625" style="105" customWidth="1"/>
    <col min="7" max="7" width="8.5703125" style="105" customWidth="1"/>
    <col min="8" max="8" width="15.140625" style="105" customWidth="1"/>
    <col min="9" max="9" width="8.28515625" style="105" customWidth="1"/>
    <col min="10" max="10" width="15.140625" style="105" customWidth="1"/>
    <col min="11" max="11" width="8.42578125" style="105" customWidth="1"/>
    <col min="12" max="12" width="15.140625" style="105" customWidth="1"/>
    <col min="13" max="13" width="8.42578125" style="105" customWidth="1"/>
    <col min="14" max="14" width="15.140625" style="105" customWidth="1"/>
    <col min="15" max="15" width="8" style="105" customWidth="1"/>
    <col min="16" max="16384" width="8" style="180"/>
  </cols>
  <sheetData>
    <row r="1" spans="1:15" ht="27.4" customHeight="1" x14ac:dyDescent="0.2">
      <c r="A1" s="814"/>
      <c r="B1" s="633" t="s">
        <v>17</v>
      </c>
      <c r="C1" s="633"/>
      <c r="D1" s="816" t="s">
        <v>186</v>
      </c>
      <c r="E1" s="817"/>
      <c r="F1" s="817"/>
      <c r="G1" s="818"/>
      <c r="H1" s="819" t="s">
        <v>193</v>
      </c>
      <c r="I1" s="795" t="s">
        <v>219</v>
      </c>
      <c r="J1" s="819" t="s">
        <v>188</v>
      </c>
      <c r="K1" s="795" t="s">
        <v>219</v>
      </c>
      <c r="L1" s="819" t="s">
        <v>189</v>
      </c>
      <c r="M1" s="795" t="s">
        <v>219</v>
      </c>
      <c r="N1" s="819" t="s">
        <v>190</v>
      </c>
      <c r="O1" s="795" t="s">
        <v>219</v>
      </c>
    </row>
    <row r="2" spans="1:15" ht="30" customHeight="1" x14ac:dyDescent="0.2">
      <c r="A2" s="814"/>
      <c r="B2" s="815"/>
      <c r="C2" s="815"/>
      <c r="D2" s="539" t="s">
        <v>138</v>
      </c>
      <c r="E2" s="537" t="s">
        <v>219</v>
      </c>
      <c r="F2" s="539" t="s">
        <v>187</v>
      </c>
      <c r="G2" s="537" t="s">
        <v>219</v>
      </c>
      <c r="H2" s="820"/>
      <c r="I2" s="813"/>
      <c r="J2" s="820"/>
      <c r="K2" s="813"/>
      <c r="L2" s="820"/>
      <c r="M2" s="813"/>
      <c r="N2" s="820"/>
      <c r="O2" s="813"/>
    </row>
    <row r="3" spans="1:15" ht="12" thickBot="1" x14ac:dyDescent="0.25">
      <c r="A3" s="814"/>
      <c r="B3" s="249">
        <v>1</v>
      </c>
      <c r="C3" s="250">
        <v>2</v>
      </c>
      <c r="D3" s="251">
        <v>19</v>
      </c>
      <c r="E3" s="251">
        <v>20</v>
      </c>
      <c r="F3" s="251">
        <v>21</v>
      </c>
      <c r="G3" s="252">
        <v>22</v>
      </c>
      <c r="H3" s="251">
        <v>23</v>
      </c>
      <c r="I3" s="252">
        <v>24</v>
      </c>
      <c r="J3" s="251">
        <v>25</v>
      </c>
      <c r="K3" s="252">
        <v>26</v>
      </c>
      <c r="L3" s="251">
        <v>27</v>
      </c>
      <c r="M3" s="252">
        <v>28</v>
      </c>
      <c r="N3" s="251">
        <v>29</v>
      </c>
      <c r="O3" s="252">
        <v>30</v>
      </c>
    </row>
    <row r="4" spans="1:15" ht="53.85" customHeight="1" x14ac:dyDescent="0.2">
      <c r="A4" s="814"/>
      <c r="B4" s="226" t="s">
        <v>172</v>
      </c>
      <c r="C4" s="227">
        <v>100</v>
      </c>
      <c r="D4" s="228">
        <f>D5+D6+D9+D10+D12</f>
        <v>2804774</v>
      </c>
      <c r="E4" s="231">
        <v>5.41</v>
      </c>
      <c r="F4" s="228">
        <f>F5+F6+F9+F10+F12</f>
        <v>25684583</v>
      </c>
      <c r="G4" s="230">
        <v>50.21</v>
      </c>
      <c r="H4" s="239">
        <v>6</v>
      </c>
      <c r="I4" s="230">
        <v>0.33</v>
      </c>
      <c r="J4" s="239">
        <v>5</v>
      </c>
      <c r="K4" s="230">
        <v>0.06</v>
      </c>
      <c r="L4" s="286">
        <v>0</v>
      </c>
      <c r="M4" s="241" t="s">
        <v>0</v>
      </c>
      <c r="N4" s="286">
        <v>0</v>
      </c>
      <c r="O4" s="241" t="s">
        <v>0</v>
      </c>
    </row>
    <row r="5" spans="1:15" ht="15.6" customHeight="1" x14ac:dyDescent="0.2">
      <c r="A5" s="814"/>
      <c r="B5" s="232" t="s">
        <v>162</v>
      </c>
      <c r="C5" s="233">
        <v>111</v>
      </c>
      <c r="D5" s="108">
        <v>6716</v>
      </c>
      <c r="E5" s="234">
        <v>0.01</v>
      </c>
      <c r="F5" s="108">
        <v>25634577</v>
      </c>
      <c r="G5" s="236">
        <v>50.12</v>
      </c>
      <c r="H5" s="311">
        <v>6</v>
      </c>
      <c r="I5" s="236">
        <v>0.33</v>
      </c>
      <c r="J5" s="310">
        <v>0</v>
      </c>
      <c r="K5" s="238" t="s">
        <v>0</v>
      </c>
      <c r="L5" s="237" t="s">
        <v>12</v>
      </c>
      <c r="M5" s="238" t="s">
        <v>12</v>
      </c>
      <c r="N5" s="237" t="s">
        <v>12</v>
      </c>
      <c r="O5" s="238" t="s">
        <v>12</v>
      </c>
    </row>
    <row r="6" spans="1:15" ht="15.6" customHeight="1" x14ac:dyDescent="0.2">
      <c r="A6" s="814"/>
      <c r="B6" s="232" t="s">
        <v>163</v>
      </c>
      <c r="C6" s="233">
        <v>112</v>
      </c>
      <c r="D6" s="108">
        <v>2213100</v>
      </c>
      <c r="E6" s="234">
        <v>4.2699999999999996</v>
      </c>
      <c r="F6" s="311">
        <v>86</v>
      </c>
      <c r="G6" s="238" t="s">
        <v>0</v>
      </c>
      <c r="H6" s="310">
        <v>0</v>
      </c>
      <c r="I6" s="238" t="s">
        <v>0</v>
      </c>
      <c r="J6" s="311">
        <v>5</v>
      </c>
      <c r="K6" s="236">
        <v>0.06</v>
      </c>
      <c r="L6" s="237" t="s">
        <v>12</v>
      </c>
      <c r="M6" s="238" t="s">
        <v>12</v>
      </c>
      <c r="N6" s="237" t="s">
        <v>12</v>
      </c>
      <c r="O6" s="238" t="s">
        <v>12</v>
      </c>
    </row>
    <row r="7" spans="1:15" ht="15.6" customHeight="1" x14ac:dyDescent="0.2">
      <c r="A7" s="814"/>
      <c r="B7" s="232" t="s">
        <v>166</v>
      </c>
      <c r="C7" s="233">
        <v>113</v>
      </c>
      <c r="D7" s="310">
        <v>0</v>
      </c>
      <c r="E7" s="237" t="s">
        <v>0</v>
      </c>
      <c r="F7" s="310">
        <v>0</v>
      </c>
      <c r="G7" s="238" t="s">
        <v>0</v>
      </c>
      <c r="H7" s="310">
        <v>0</v>
      </c>
      <c r="I7" s="238" t="s">
        <v>0</v>
      </c>
      <c r="J7" s="310">
        <v>0</v>
      </c>
      <c r="K7" s="238" t="s">
        <v>0</v>
      </c>
      <c r="L7" s="237" t="s">
        <v>12</v>
      </c>
      <c r="M7" s="238" t="s">
        <v>12</v>
      </c>
      <c r="N7" s="237" t="s">
        <v>12</v>
      </c>
      <c r="O7" s="238" t="s">
        <v>12</v>
      </c>
    </row>
    <row r="8" spans="1:15" ht="15.6" customHeight="1" x14ac:dyDescent="0.2">
      <c r="A8" s="814"/>
      <c r="B8" s="232" t="s">
        <v>167</v>
      </c>
      <c r="C8" s="233">
        <v>114</v>
      </c>
      <c r="D8" s="310">
        <v>0</v>
      </c>
      <c r="E8" s="237" t="s">
        <v>0</v>
      </c>
      <c r="F8" s="310">
        <v>0</v>
      </c>
      <c r="G8" s="238" t="s">
        <v>0</v>
      </c>
      <c r="H8" s="310">
        <v>0</v>
      </c>
      <c r="I8" s="238" t="s">
        <v>0</v>
      </c>
      <c r="J8" s="310">
        <v>0</v>
      </c>
      <c r="K8" s="238" t="s">
        <v>0</v>
      </c>
      <c r="L8" s="237" t="s">
        <v>12</v>
      </c>
      <c r="M8" s="238" t="s">
        <v>12</v>
      </c>
      <c r="N8" s="237" t="s">
        <v>12</v>
      </c>
      <c r="O8" s="238" t="s">
        <v>12</v>
      </c>
    </row>
    <row r="9" spans="1:15" ht="15.6" customHeight="1" x14ac:dyDescent="0.2">
      <c r="A9" s="814"/>
      <c r="B9" s="232" t="s">
        <v>168</v>
      </c>
      <c r="C9" s="233">
        <v>115</v>
      </c>
      <c r="D9" s="311">
        <v>143</v>
      </c>
      <c r="E9" s="237" t="s">
        <v>0</v>
      </c>
      <c r="F9" s="108">
        <v>44260</v>
      </c>
      <c r="G9" s="236">
        <v>0.09</v>
      </c>
      <c r="H9" s="310">
        <v>0</v>
      </c>
      <c r="I9" s="238" t="s">
        <v>0</v>
      </c>
      <c r="J9" s="310">
        <v>0</v>
      </c>
      <c r="K9" s="238" t="s">
        <v>0</v>
      </c>
      <c r="L9" s="237" t="s">
        <v>12</v>
      </c>
      <c r="M9" s="238" t="s">
        <v>12</v>
      </c>
      <c r="N9" s="237" t="s">
        <v>12</v>
      </c>
      <c r="O9" s="238" t="s">
        <v>12</v>
      </c>
    </row>
    <row r="10" spans="1:15" ht="15.6" customHeight="1" x14ac:dyDescent="0.2">
      <c r="A10" s="814"/>
      <c r="B10" s="232" t="s">
        <v>169</v>
      </c>
      <c r="C10" s="233">
        <v>116</v>
      </c>
      <c r="D10" s="108">
        <v>572696</v>
      </c>
      <c r="E10" s="234">
        <v>1.1100000000000001</v>
      </c>
      <c r="F10" s="311">
        <v>2</v>
      </c>
      <c r="G10" s="238" t="s">
        <v>0</v>
      </c>
      <c r="H10" s="310">
        <v>0</v>
      </c>
      <c r="I10" s="238" t="s">
        <v>0</v>
      </c>
      <c r="J10" s="310">
        <v>0</v>
      </c>
      <c r="K10" s="238" t="s">
        <v>0</v>
      </c>
      <c r="L10" s="237" t="s">
        <v>12</v>
      </c>
      <c r="M10" s="238" t="s">
        <v>12</v>
      </c>
      <c r="N10" s="237" t="s">
        <v>12</v>
      </c>
      <c r="O10" s="238" t="s">
        <v>12</v>
      </c>
    </row>
    <row r="11" spans="1:15" ht="28.35" customHeight="1" x14ac:dyDescent="0.2">
      <c r="A11" s="814"/>
      <c r="B11" s="232" t="s">
        <v>191</v>
      </c>
      <c r="C11" s="233">
        <v>117</v>
      </c>
      <c r="D11" s="237" t="s">
        <v>12</v>
      </c>
      <c r="E11" s="237" t="s">
        <v>12</v>
      </c>
      <c r="F11" s="237" t="s">
        <v>12</v>
      </c>
      <c r="G11" s="238" t="s">
        <v>12</v>
      </c>
      <c r="H11" s="237" t="s">
        <v>12</v>
      </c>
      <c r="I11" s="238" t="s">
        <v>12</v>
      </c>
      <c r="J11" s="237" t="s">
        <v>12</v>
      </c>
      <c r="K11" s="238" t="s">
        <v>12</v>
      </c>
      <c r="L11" s="310">
        <v>0</v>
      </c>
      <c r="M11" s="238" t="s">
        <v>0</v>
      </c>
      <c r="N11" s="310">
        <v>0</v>
      </c>
      <c r="O11" s="238" t="s">
        <v>0</v>
      </c>
    </row>
    <row r="12" spans="1:15" ht="15.6" customHeight="1" thickBot="1" x14ac:dyDescent="0.25">
      <c r="A12" s="814"/>
      <c r="B12" s="232" t="s">
        <v>171</v>
      </c>
      <c r="C12" s="233">
        <v>118</v>
      </c>
      <c r="D12" s="108">
        <v>12119</v>
      </c>
      <c r="E12" s="234">
        <v>0.02</v>
      </c>
      <c r="F12" s="108">
        <v>5658</v>
      </c>
      <c r="G12" s="236">
        <v>0.01</v>
      </c>
      <c r="H12" s="310">
        <v>0</v>
      </c>
      <c r="I12" s="238" t="s">
        <v>0</v>
      </c>
      <c r="J12" s="310">
        <v>0</v>
      </c>
      <c r="K12" s="238" t="s">
        <v>0</v>
      </c>
      <c r="L12" s="237" t="s">
        <v>12</v>
      </c>
      <c r="M12" s="238" t="s">
        <v>12</v>
      </c>
      <c r="N12" s="237" t="s">
        <v>12</v>
      </c>
      <c r="O12" s="238" t="s">
        <v>12</v>
      </c>
    </row>
    <row r="13" spans="1:15" ht="15.6" customHeight="1" x14ac:dyDescent="0.2">
      <c r="A13" s="814"/>
      <c r="B13" s="226" t="s">
        <v>297</v>
      </c>
      <c r="C13" s="227">
        <v>200</v>
      </c>
      <c r="D13" s="228">
        <f>D14+D15+D18+D19+D22</f>
        <v>1162914</v>
      </c>
      <c r="E13" s="231">
        <f>D13/D42*100</f>
        <v>2.244272137985353</v>
      </c>
      <c r="F13" s="228">
        <f>F14+F15+F17+F18+F19+F20+F21+F22</f>
        <v>646700</v>
      </c>
      <c r="G13" s="230">
        <f>F13/F42*100</f>
        <v>1.2643044850277865</v>
      </c>
      <c r="H13" s="286">
        <v>0</v>
      </c>
      <c r="I13" s="241" t="s">
        <v>0</v>
      </c>
      <c r="J13" s="286">
        <v>0</v>
      </c>
      <c r="K13" s="241" t="s">
        <v>0</v>
      </c>
      <c r="L13" s="286">
        <v>0</v>
      </c>
      <c r="M13" s="241" t="s">
        <v>0</v>
      </c>
      <c r="N13" s="286">
        <v>0</v>
      </c>
      <c r="O13" s="241" t="s">
        <v>0</v>
      </c>
    </row>
    <row r="14" spans="1:15" ht="15.6" customHeight="1" x14ac:dyDescent="0.2">
      <c r="A14" s="814"/>
      <c r="B14" s="232" t="s">
        <v>5</v>
      </c>
      <c r="C14" s="233">
        <v>210</v>
      </c>
      <c r="D14" s="108">
        <v>157904</v>
      </c>
      <c r="E14" s="234">
        <v>0.3</v>
      </c>
      <c r="F14" s="108">
        <v>37074</v>
      </c>
      <c r="G14" s="236">
        <v>7.0000000000000007E-2</v>
      </c>
      <c r="H14" s="310">
        <v>0</v>
      </c>
      <c r="I14" s="238" t="s">
        <v>0</v>
      </c>
      <c r="J14" s="310">
        <v>0</v>
      </c>
      <c r="K14" s="238" t="s">
        <v>0</v>
      </c>
      <c r="L14" s="310">
        <v>0</v>
      </c>
      <c r="M14" s="238" t="s">
        <v>0</v>
      </c>
      <c r="N14" s="310">
        <v>0</v>
      </c>
      <c r="O14" s="238" t="s">
        <v>0</v>
      </c>
    </row>
    <row r="15" spans="1:15" ht="15.6" customHeight="1" x14ac:dyDescent="0.2">
      <c r="A15" s="814"/>
      <c r="B15" s="232" t="s">
        <v>6</v>
      </c>
      <c r="C15" s="233">
        <v>220</v>
      </c>
      <c r="D15" s="108">
        <v>190077</v>
      </c>
      <c r="E15" s="234">
        <v>0.37</v>
      </c>
      <c r="F15" s="108">
        <v>231109</v>
      </c>
      <c r="G15" s="236">
        <v>0.45</v>
      </c>
      <c r="H15" s="310">
        <v>0</v>
      </c>
      <c r="I15" s="238" t="s">
        <v>0</v>
      </c>
      <c r="J15" s="310">
        <v>0</v>
      </c>
      <c r="K15" s="238" t="s">
        <v>0</v>
      </c>
      <c r="L15" s="310">
        <v>0</v>
      </c>
      <c r="M15" s="238" t="s">
        <v>0</v>
      </c>
      <c r="N15" s="310">
        <v>0</v>
      </c>
      <c r="O15" s="238" t="s">
        <v>0</v>
      </c>
    </row>
    <row r="16" spans="1:15" ht="15.6" customHeight="1" x14ac:dyDescent="0.2">
      <c r="A16" s="814"/>
      <c r="B16" s="232" t="s">
        <v>7</v>
      </c>
      <c r="C16" s="233">
        <v>230</v>
      </c>
      <c r="D16" s="310">
        <v>0</v>
      </c>
      <c r="E16" s="237" t="s">
        <v>0</v>
      </c>
      <c r="F16" s="310">
        <v>0</v>
      </c>
      <c r="G16" s="238" t="s">
        <v>0</v>
      </c>
      <c r="H16" s="310">
        <v>0</v>
      </c>
      <c r="I16" s="238" t="s">
        <v>0</v>
      </c>
      <c r="J16" s="310">
        <v>0</v>
      </c>
      <c r="K16" s="238" t="s">
        <v>0</v>
      </c>
      <c r="L16" s="310">
        <v>0</v>
      </c>
      <c r="M16" s="238" t="s">
        <v>0</v>
      </c>
      <c r="N16" s="310">
        <v>0</v>
      </c>
      <c r="O16" s="238" t="s">
        <v>0</v>
      </c>
    </row>
    <row r="17" spans="1:15" ht="15.6" customHeight="1" x14ac:dyDescent="0.2">
      <c r="A17" s="814"/>
      <c r="B17" s="232" t="s">
        <v>8</v>
      </c>
      <c r="C17" s="233">
        <v>240</v>
      </c>
      <c r="D17" s="310">
        <v>0</v>
      </c>
      <c r="E17" s="237" t="s">
        <v>0</v>
      </c>
      <c r="F17" s="108">
        <v>20056</v>
      </c>
      <c r="G17" s="236">
        <v>0.04</v>
      </c>
      <c r="H17" s="310">
        <v>0</v>
      </c>
      <c r="I17" s="238" t="s">
        <v>0</v>
      </c>
      <c r="J17" s="310">
        <v>0</v>
      </c>
      <c r="K17" s="238" t="s">
        <v>0</v>
      </c>
      <c r="L17" s="310">
        <v>0</v>
      </c>
      <c r="M17" s="238" t="s">
        <v>0</v>
      </c>
      <c r="N17" s="310">
        <v>0</v>
      </c>
      <c r="O17" s="238" t="s">
        <v>0</v>
      </c>
    </row>
    <row r="18" spans="1:15" ht="15.6" customHeight="1" x14ac:dyDescent="0.2">
      <c r="A18" s="814"/>
      <c r="B18" s="232" t="s">
        <v>9</v>
      </c>
      <c r="C18" s="233">
        <v>250</v>
      </c>
      <c r="D18" s="108">
        <v>428816</v>
      </c>
      <c r="E18" s="234">
        <v>0.83</v>
      </c>
      <c r="F18" s="108">
        <v>127960</v>
      </c>
      <c r="G18" s="236">
        <f>F18/F42*100</f>
        <v>0.25016298423404293</v>
      </c>
      <c r="H18" s="310">
        <v>0</v>
      </c>
      <c r="I18" s="238" t="s">
        <v>0</v>
      </c>
      <c r="J18" s="310">
        <v>0</v>
      </c>
      <c r="K18" s="238" t="s">
        <v>0</v>
      </c>
      <c r="L18" s="310">
        <v>0</v>
      </c>
      <c r="M18" s="238" t="s">
        <v>0</v>
      </c>
      <c r="N18" s="310">
        <v>0</v>
      </c>
      <c r="O18" s="238" t="s">
        <v>0</v>
      </c>
    </row>
    <row r="19" spans="1:15" ht="15.6" customHeight="1" x14ac:dyDescent="0.2">
      <c r="A19" s="814"/>
      <c r="B19" s="232" t="s">
        <v>10</v>
      </c>
      <c r="C19" s="233">
        <v>260</v>
      </c>
      <c r="D19" s="108">
        <v>377108</v>
      </c>
      <c r="E19" s="234">
        <v>0.73</v>
      </c>
      <c r="F19" s="108">
        <v>43620</v>
      </c>
      <c r="G19" s="236">
        <v>0.09</v>
      </c>
      <c r="H19" s="310">
        <v>0</v>
      </c>
      <c r="I19" s="238" t="s">
        <v>0</v>
      </c>
      <c r="J19" s="310">
        <v>0</v>
      </c>
      <c r="K19" s="238" t="s">
        <v>0</v>
      </c>
      <c r="L19" s="310">
        <v>0</v>
      </c>
      <c r="M19" s="238" t="s">
        <v>0</v>
      </c>
      <c r="N19" s="310">
        <v>0</v>
      </c>
      <c r="O19" s="238" t="s">
        <v>0</v>
      </c>
    </row>
    <row r="20" spans="1:15" ht="15.6" customHeight="1" x14ac:dyDescent="0.2">
      <c r="A20" s="814"/>
      <c r="B20" s="232" t="s">
        <v>220</v>
      </c>
      <c r="C20" s="233">
        <v>262</v>
      </c>
      <c r="D20" s="310">
        <v>0</v>
      </c>
      <c r="E20" s="237" t="s">
        <v>0</v>
      </c>
      <c r="F20" s="108">
        <v>43584</v>
      </c>
      <c r="G20" s="236">
        <v>0.09</v>
      </c>
      <c r="H20" s="310">
        <v>0</v>
      </c>
      <c r="I20" s="238" t="s">
        <v>0</v>
      </c>
      <c r="J20" s="310">
        <v>0</v>
      </c>
      <c r="K20" s="238" t="s">
        <v>0</v>
      </c>
      <c r="L20" s="310">
        <v>0</v>
      </c>
      <c r="M20" s="238" t="s">
        <v>0</v>
      </c>
      <c r="N20" s="310">
        <v>0</v>
      </c>
      <c r="O20" s="238" t="s">
        <v>0</v>
      </c>
    </row>
    <row r="21" spans="1:15" ht="15.6" customHeight="1" x14ac:dyDescent="0.2">
      <c r="A21" s="814"/>
      <c r="B21" s="232" t="s">
        <v>11</v>
      </c>
      <c r="C21" s="233">
        <v>264</v>
      </c>
      <c r="D21" s="310">
        <v>0</v>
      </c>
      <c r="E21" s="237" t="s">
        <v>0</v>
      </c>
      <c r="F21" s="108">
        <v>1429</v>
      </c>
      <c r="G21" s="238" t="s">
        <v>0</v>
      </c>
      <c r="H21" s="310">
        <v>0</v>
      </c>
      <c r="I21" s="238" t="s">
        <v>0</v>
      </c>
      <c r="J21" s="310">
        <v>0</v>
      </c>
      <c r="K21" s="238" t="s">
        <v>0</v>
      </c>
      <c r="L21" s="310">
        <v>0</v>
      </c>
      <c r="M21" s="238" t="s">
        <v>0</v>
      </c>
      <c r="N21" s="310">
        <v>0</v>
      </c>
      <c r="O21" s="238" t="s">
        <v>0</v>
      </c>
    </row>
    <row r="22" spans="1:15" ht="24.75" customHeight="1" x14ac:dyDescent="0.2">
      <c r="A22" s="814"/>
      <c r="B22" s="232" t="s">
        <v>295</v>
      </c>
      <c r="C22" s="233">
        <v>266</v>
      </c>
      <c r="D22" s="108">
        <v>9009</v>
      </c>
      <c r="E22" s="234">
        <v>0.02</v>
      </c>
      <c r="F22" s="108">
        <v>141868</v>
      </c>
      <c r="G22" s="236">
        <v>0.28000000000000003</v>
      </c>
      <c r="H22" s="310">
        <v>0</v>
      </c>
      <c r="I22" s="238" t="s">
        <v>0</v>
      </c>
      <c r="J22" s="310">
        <v>0</v>
      </c>
      <c r="K22" s="238" t="s">
        <v>0</v>
      </c>
      <c r="L22" s="310">
        <v>0</v>
      </c>
      <c r="M22" s="238" t="s">
        <v>0</v>
      </c>
      <c r="N22" s="310">
        <v>0</v>
      </c>
      <c r="O22" s="238" t="s">
        <v>0</v>
      </c>
    </row>
    <row r="23" spans="1:15" ht="15.6" customHeight="1" thickBot="1" x14ac:dyDescent="0.25">
      <c r="A23" s="814"/>
      <c r="B23" s="232" t="s">
        <v>13</v>
      </c>
      <c r="C23" s="233">
        <v>268</v>
      </c>
      <c r="D23" s="310">
        <v>0</v>
      </c>
      <c r="E23" s="237" t="s">
        <v>0</v>
      </c>
      <c r="F23" s="310">
        <v>0</v>
      </c>
      <c r="G23" s="236" t="s">
        <v>0</v>
      </c>
      <c r="H23" s="310">
        <v>0</v>
      </c>
      <c r="I23" s="238" t="s">
        <v>0</v>
      </c>
      <c r="J23" s="310">
        <v>0</v>
      </c>
      <c r="K23" s="238" t="s">
        <v>0</v>
      </c>
      <c r="L23" s="310">
        <v>0</v>
      </c>
      <c r="M23" s="238" t="s">
        <v>0</v>
      </c>
      <c r="N23" s="310">
        <v>0</v>
      </c>
      <c r="O23" s="238" t="s">
        <v>0</v>
      </c>
    </row>
    <row r="24" spans="1:15" ht="28.35" customHeight="1" thickBot="1" x14ac:dyDescent="0.25">
      <c r="A24" s="814"/>
      <c r="B24" s="226" t="s">
        <v>173</v>
      </c>
      <c r="C24" s="227">
        <v>300</v>
      </c>
      <c r="D24" s="284">
        <v>0</v>
      </c>
      <c r="E24" s="240" t="s">
        <v>0</v>
      </c>
      <c r="F24" s="284">
        <v>0</v>
      </c>
      <c r="G24" s="241" t="s">
        <v>0</v>
      </c>
      <c r="H24" s="284">
        <v>0</v>
      </c>
      <c r="I24" s="241" t="s">
        <v>0</v>
      </c>
      <c r="J24" s="284">
        <v>0</v>
      </c>
      <c r="K24" s="241" t="s">
        <v>0</v>
      </c>
      <c r="L24" s="284">
        <v>0</v>
      </c>
      <c r="M24" s="241" t="s">
        <v>0</v>
      </c>
      <c r="N24" s="284">
        <v>0</v>
      </c>
      <c r="O24" s="241" t="s">
        <v>0</v>
      </c>
    </row>
    <row r="25" spans="1:15" ht="28.35" customHeight="1" thickBot="1" x14ac:dyDescent="0.25">
      <c r="A25" s="814"/>
      <c r="B25" s="226" t="s">
        <v>296</v>
      </c>
      <c r="C25" s="227">
        <v>400</v>
      </c>
      <c r="D25" s="284">
        <v>0</v>
      </c>
      <c r="E25" s="240" t="s">
        <v>0</v>
      </c>
      <c r="F25" s="284">
        <v>0</v>
      </c>
      <c r="G25" s="241" t="s">
        <v>0</v>
      </c>
      <c r="H25" s="284">
        <v>0</v>
      </c>
      <c r="I25" s="241" t="s">
        <v>0</v>
      </c>
      <c r="J25" s="284">
        <v>0</v>
      </c>
      <c r="K25" s="241" t="s">
        <v>0</v>
      </c>
      <c r="L25" s="284">
        <v>0</v>
      </c>
      <c r="M25" s="241" t="s">
        <v>0</v>
      </c>
      <c r="N25" s="284">
        <v>0</v>
      </c>
      <c r="O25" s="241" t="s">
        <v>0</v>
      </c>
    </row>
    <row r="26" spans="1:15" ht="15.6" customHeight="1" x14ac:dyDescent="0.2">
      <c r="A26" s="814"/>
      <c r="B26" s="226" t="s">
        <v>175</v>
      </c>
      <c r="C26" s="227">
        <v>600</v>
      </c>
      <c r="D26" s="228">
        <f>D27+D32+D40</f>
        <v>833372</v>
      </c>
      <c r="E26" s="231">
        <v>1.61</v>
      </c>
      <c r="F26" s="228">
        <f>F27+F30+F32+F36+F40</f>
        <v>914954</v>
      </c>
      <c r="G26" s="230">
        <v>1.79</v>
      </c>
      <c r="H26" s="286">
        <v>0</v>
      </c>
      <c r="I26" s="241" t="s">
        <v>0</v>
      </c>
      <c r="J26" s="286">
        <v>0</v>
      </c>
      <c r="K26" s="241" t="s">
        <v>0</v>
      </c>
      <c r="L26" s="286">
        <v>0</v>
      </c>
      <c r="M26" s="241" t="s">
        <v>0</v>
      </c>
      <c r="N26" s="228">
        <v>6241</v>
      </c>
      <c r="O26" s="230">
        <v>1.23</v>
      </c>
    </row>
    <row r="27" spans="1:15" ht="15.6" customHeight="1" x14ac:dyDescent="0.2">
      <c r="A27" s="814"/>
      <c r="B27" s="232" t="s">
        <v>176</v>
      </c>
      <c r="C27" s="233">
        <v>610</v>
      </c>
      <c r="D27" s="243">
        <v>28715</v>
      </c>
      <c r="E27" s="234">
        <v>0.06</v>
      </c>
      <c r="F27" s="243">
        <v>14076</v>
      </c>
      <c r="G27" s="236">
        <v>0.03</v>
      </c>
      <c r="H27" s="285">
        <v>0</v>
      </c>
      <c r="I27" s="238" t="s">
        <v>0</v>
      </c>
      <c r="J27" s="285">
        <v>0</v>
      </c>
      <c r="K27" s="238" t="s">
        <v>0</v>
      </c>
      <c r="L27" s="285">
        <v>0</v>
      </c>
      <c r="M27" s="238" t="s">
        <v>0</v>
      </c>
      <c r="N27" s="243">
        <v>6241</v>
      </c>
      <c r="O27" s="236">
        <v>1.23</v>
      </c>
    </row>
    <row r="28" spans="1:15" ht="28.35" customHeight="1" x14ac:dyDescent="0.2">
      <c r="A28" s="814"/>
      <c r="B28" s="244" t="s">
        <v>192</v>
      </c>
      <c r="C28" s="233">
        <v>617</v>
      </c>
      <c r="D28" s="237" t="s">
        <v>12</v>
      </c>
      <c r="E28" s="237" t="s">
        <v>12</v>
      </c>
      <c r="F28" s="237" t="s">
        <v>12</v>
      </c>
      <c r="G28" s="238" t="s">
        <v>12</v>
      </c>
      <c r="H28" s="237" t="s">
        <v>12</v>
      </c>
      <c r="I28" s="238" t="s">
        <v>12</v>
      </c>
      <c r="J28" s="237" t="s">
        <v>12</v>
      </c>
      <c r="K28" s="238" t="s">
        <v>12</v>
      </c>
      <c r="L28" s="310">
        <v>0</v>
      </c>
      <c r="M28" s="238" t="s">
        <v>0</v>
      </c>
      <c r="N28" s="108">
        <v>6241</v>
      </c>
      <c r="O28" s="236">
        <v>1.23</v>
      </c>
    </row>
    <row r="29" spans="1:15" ht="28.35" customHeight="1" x14ac:dyDescent="0.2">
      <c r="A29" s="814"/>
      <c r="B29" s="244" t="s">
        <v>177</v>
      </c>
      <c r="C29" s="233">
        <v>619</v>
      </c>
      <c r="D29" s="108">
        <v>28715</v>
      </c>
      <c r="E29" s="234">
        <v>0.06</v>
      </c>
      <c r="F29" s="108">
        <v>14076</v>
      </c>
      <c r="G29" s="236">
        <v>0.03</v>
      </c>
      <c r="H29" s="310">
        <v>0</v>
      </c>
      <c r="I29" s="238" t="s">
        <v>0</v>
      </c>
      <c r="J29" s="310">
        <v>0</v>
      </c>
      <c r="K29" s="238" t="s">
        <v>0</v>
      </c>
      <c r="L29" s="237" t="s">
        <v>12</v>
      </c>
      <c r="M29" s="238" t="s">
        <v>12</v>
      </c>
      <c r="N29" s="237" t="s">
        <v>12</v>
      </c>
      <c r="O29" s="238" t="s">
        <v>12</v>
      </c>
    </row>
    <row r="30" spans="1:15" ht="15.6" customHeight="1" x14ac:dyDescent="0.2">
      <c r="A30" s="814"/>
      <c r="B30" s="232" t="s">
        <v>178</v>
      </c>
      <c r="C30" s="233">
        <v>620</v>
      </c>
      <c r="D30" s="285">
        <v>0</v>
      </c>
      <c r="E30" s="237" t="s">
        <v>0</v>
      </c>
      <c r="F30" s="243">
        <v>88386</v>
      </c>
      <c r="G30" s="236">
        <v>0.17</v>
      </c>
      <c r="H30" s="285">
        <v>0</v>
      </c>
      <c r="I30" s="238" t="s">
        <v>0</v>
      </c>
      <c r="J30" s="285">
        <v>0</v>
      </c>
      <c r="K30" s="238" t="s">
        <v>0</v>
      </c>
      <c r="L30" s="237" t="s">
        <v>12</v>
      </c>
      <c r="M30" s="238" t="s">
        <v>12</v>
      </c>
      <c r="N30" s="237" t="s">
        <v>12</v>
      </c>
      <c r="O30" s="238" t="s">
        <v>12</v>
      </c>
    </row>
    <row r="31" spans="1:15" ht="28.35" customHeight="1" x14ac:dyDescent="0.2">
      <c r="A31" s="814"/>
      <c r="B31" s="244" t="s">
        <v>177</v>
      </c>
      <c r="C31" s="233">
        <v>629</v>
      </c>
      <c r="D31" s="310">
        <v>0</v>
      </c>
      <c r="E31" s="237" t="s">
        <v>0</v>
      </c>
      <c r="F31" s="108">
        <v>88386</v>
      </c>
      <c r="G31" s="236">
        <v>0.17</v>
      </c>
      <c r="H31" s="310">
        <v>0</v>
      </c>
      <c r="I31" s="238" t="s">
        <v>0</v>
      </c>
      <c r="J31" s="310">
        <v>0</v>
      </c>
      <c r="K31" s="238" t="s">
        <v>0</v>
      </c>
      <c r="L31" s="237" t="s">
        <v>12</v>
      </c>
      <c r="M31" s="238" t="s">
        <v>12</v>
      </c>
      <c r="N31" s="237" t="s">
        <v>12</v>
      </c>
      <c r="O31" s="238" t="s">
        <v>12</v>
      </c>
    </row>
    <row r="32" spans="1:15" ht="15.6" customHeight="1" x14ac:dyDescent="0.2">
      <c r="A32" s="814"/>
      <c r="B32" s="232" t="s">
        <v>179</v>
      </c>
      <c r="C32" s="233">
        <v>640</v>
      </c>
      <c r="D32" s="243">
        <v>6280</v>
      </c>
      <c r="E32" s="234">
        <v>0.01</v>
      </c>
      <c r="F32" s="243">
        <v>2686</v>
      </c>
      <c r="G32" s="236">
        <v>0.01</v>
      </c>
      <c r="H32" s="285">
        <v>0</v>
      </c>
      <c r="I32" s="238" t="s">
        <v>0</v>
      </c>
      <c r="J32" s="285">
        <v>0</v>
      </c>
      <c r="K32" s="238" t="s">
        <v>0</v>
      </c>
      <c r="L32" s="237" t="s">
        <v>12</v>
      </c>
      <c r="M32" s="238" t="s">
        <v>12</v>
      </c>
      <c r="N32" s="237" t="s">
        <v>12</v>
      </c>
      <c r="O32" s="238" t="s">
        <v>12</v>
      </c>
    </row>
    <row r="33" spans="1:15" ht="15.6" customHeight="1" x14ac:dyDescent="0.2">
      <c r="A33" s="814"/>
      <c r="B33" s="244" t="s">
        <v>180</v>
      </c>
      <c r="C33" s="233">
        <v>641</v>
      </c>
      <c r="D33" s="310">
        <v>0</v>
      </c>
      <c r="E33" s="237" t="s">
        <v>0</v>
      </c>
      <c r="F33" s="108">
        <v>2686</v>
      </c>
      <c r="G33" s="236">
        <v>0.01</v>
      </c>
      <c r="H33" s="310">
        <v>0</v>
      </c>
      <c r="I33" s="238" t="s">
        <v>0</v>
      </c>
      <c r="J33" s="310">
        <v>0</v>
      </c>
      <c r="K33" s="238" t="s">
        <v>0</v>
      </c>
      <c r="L33" s="237" t="s">
        <v>12</v>
      </c>
      <c r="M33" s="238" t="s">
        <v>12</v>
      </c>
      <c r="N33" s="237" t="s">
        <v>12</v>
      </c>
      <c r="O33" s="238" t="s">
        <v>12</v>
      </c>
    </row>
    <row r="34" spans="1:15" ht="15.6" customHeight="1" x14ac:dyDescent="0.2">
      <c r="A34" s="814"/>
      <c r="B34" s="244" t="s">
        <v>181</v>
      </c>
      <c r="C34" s="233">
        <v>642</v>
      </c>
      <c r="D34" s="108">
        <v>6277</v>
      </c>
      <c r="E34" s="234">
        <v>0.01</v>
      </c>
      <c r="F34" s="310">
        <v>0</v>
      </c>
      <c r="G34" s="238" t="s">
        <v>0</v>
      </c>
      <c r="H34" s="310">
        <v>0</v>
      </c>
      <c r="I34" s="238" t="s">
        <v>0</v>
      </c>
      <c r="J34" s="310">
        <v>0</v>
      </c>
      <c r="K34" s="238" t="s">
        <v>0</v>
      </c>
      <c r="L34" s="237" t="s">
        <v>12</v>
      </c>
      <c r="M34" s="238" t="s">
        <v>12</v>
      </c>
      <c r="N34" s="237" t="s">
        <v>12</v>
      </c>
      <c r="O34" s="238" t="s">
        <v>12</v>
      </c>
    </row>
    <row r="35" spans="1:15" ht="15.6" customHeight="1" x14ac:dyDescent="0.2">
      <c r="A35" s="814"/>
      <c r="B35" s="244" t="s">
        <v>182</v>
      </c>
      <c r="C35" s="233">
        <v>643</v>
      </c>
      <c r="D35" s="311">
        <v>3</v>
      </c>
      <c r="E35" s="237" t="s">
        <v>0</v>
      </c>
      <c r="F35" s="310">
        <v>0</v>
      </c>
      <c r="G35" s="238" t="s">
        <v>0</v>
      </c>
      <c r="H35" s="310">
        <v>0</v>
      </c>
      <c r="I35" s="238" t="s">
        <v>0</v>
      </c>
      <c r="J35" s="310">
        <v>0</v>
      </c>
      <c r="K35" s="238" t="s">
        <v>0</v>
      </c>
      <c r="L35" s="237" t="s">
        <v>12</v>
      </c>
      <c r="M35" s="238" t="s">
        <v>12</v>
      </c>
      <c r="N35" s="237" t="s">
        <v>12</v>
      </c>
      <c r="O35" s="238" t="s">
        <v>12</v>
      </c>
    </row>
    <row r="36" spans="1:15" ht="15.6" customHeight="1" x14ac:dyDescent="0.2">
      <c r="A36" s="814"/>
      <c r="B36" s="232" t="s">
        <v>183</v>
      </c>
      <c r="C36" s="233">
        <v>650</v>
      </c>
      <c r="D36" s="285">
        <v>0</v>
      </c>
      <c r="E36" s="237" t="s">
        <v>0</v>
      </c>
      <c r="F36" s="243">
        <v>12347</v>
      </c>
      <c r="G36" s="236">
        <v>0.02</v>
      </c>
      <c r="H36" s="285">
        <v>0</v>
      </c>
      <c r="I36" s="238" t="s">
        <v>0</v>
      </c>
      <c r="J36" s="285">
        <v>0</v>
      </c>
      <c r="K36" s="238" t="s">
        <v>0</v>
      </c>
      <c r="L36" s="237" t="s">
        <v>12</v>
      </c>
      <c r="M36" s="238" t="s">
        <v>12</v>
      </c>
      <c r="N36" s="237" t="s">
        <v>12</v>
      </c>
      <c r="O36" s="238" t="s">
        <v>12</v>
      </c>
    </row>
    <row r="37" spans="1:15" ht="15.6" customHeight="1" x14ac:dyDescent="0.2">
      <c r="A37" s="814"/>
      <c r="B37" s="244" t="s">
        <v>180</v>
      </c>
      <c r="C37" s="233">
        <v>651</v>
      </c>
      <c r="D37" s="310">
        <v>0</v>
      </c>
      <c r="E37" s="237" t="s">
        <v>0</v>
      </c>
      <c r="F37" s="108">
        <v>12347</v>
      </c>
      <c r="G37" s="236">
        <v>0.02</v>
      </c>
      <c r="H37" s="310">
        <v>0</v>
      </c>
      <c r="I37" s="238" t="s">
        <v>0</v>
      </c>
      <c r="J37" s="310">
        <v>0</v>
      </c>
      <c r="K37" s="238" t="s">
        <v>0</v>
      </c>
      <c r="L37" s="237" t="s">
        <v>12</v>
      </c>
      <c r="M37" s="238" t="s">
        <v>12</v>
      </c>
      <c r="N37" s="237" t="s">
        <v>12</v>
      </c>
      <c r="O37" s="238" t="s">
        <v>12</v>
      </c>
    </row>
    <row r="38" spans="1:15" ht="15.6" customHeight="1" x14ac:dyDescent="0.2">
      <c r="A38" s="814"/>
      <c r="B38" s="244" t="s">
        <v>181</v>
      </c>
      <c r="C38" s="233">
        <v>652</v>
      </c>
      <c r="D38" s="310">
        <v>0</v>
      </c>
      <c r="E38" s="237" t="s">
        <v>0</v>
      </c>
      <c r="F38" s="310">
        <v>0</v>
      </c>
      <c r="G38" s="238" t="s">
        <v>0</v>
      </c>
      <c r="H38" s="310">
        <v>0</v>
      </c>
      <c r="I38" s="238" t="s">
        <v>0</v>
      </c>
      <c r="J38" s="310">
        <v>0</v>
      </c>
      <c r="K38" s="238" t="s">
        <v>0</v>
      </c>
      <c r="L38" s="237" t="s">
        <v>12</v>
      </c>
      <c r="M38" s="238" t="s">
        <v>12</v>
      </c>
      <c r="N38" s="237" t="s">
        <v>12</v>
      </c>
      <c r="O38" s="238" t="s">
        <v>12</v>
      </c>
    </row>
    <row r="39" spans="1:15" ht="15.6" customHeight="1" x14ac:dyDescent="0.2">
      <c r="A39" s="814"/>
      <c r="B39" s="244" t="s">
        <v>182</v>
      </c>
      <c r="C39" s="233">
        <v>653</v>
      </c>
      <c r="D39" s="310">
        <v>0</v>
      </c>
      <c r="E39" s="237" t="s">
        <v>0</v>
      </c>
      <c r="F39" s="310">
        <v>0</v>
      </c>
      <c r="G39" s="238" t="s">
        <v>0</v>
      </c>
      <c r="H39" s="310">
        <v>0</v>
      </c>
      <c r="I39" s="238" t="s">
        <v>0</v>
      </c>
      <c r="J39" s="310">
        <v>0</v>
      </c>
      <c r="K39" s="238" t="s">
        <v>0</v>
      </c>
      <c r="L39" s="237" t="s">
        <v>12</v>
      </c>
      <c r="M39" s="238" t="s">
        <v>12</v>
      </c>
      <c r="N39" s="237" t="s">
        <v>12</v>
      </c>
      <c r="O39" s="238" t="s">
        <v>12</v>
      </c>
    </row>
    <row r="40" spans="1:15" ht="15.6" customHeight="1" thickBot="1" x14ac:dyDescent="0.25">
      <c r="A40" s="814"/>
      <c r="B40" s="232" t="s">
        <v>184</v>
      </c>
      <c r="C40" s="233">
        <v>630</v>
      </c>
      <c r="D40" s="108">
        <v>798377</v>
      </c>
      <c r="E40" s="234">
        <v>1.54</v>
      </c>
      <c r="F40" s="108">
        <v>797459</v>
      </c>
      <c r="G40" s="236">
        <v>1.56</v>
      </c>
      <c r="H40" s="310">
        <v>0</v>
      </c>
      <c r="I40" s="238" t="s">
        <v>0</v>
      </c>
      <c r="J40" s="310">
        <v>0</v>
      </c>
      <c r="K40" s="238" t="s">
        <v>0</v>
      </c>
      <c r="L40" s="310">
        <v>0</v>
      </c>
      <c r="M40" s="238" t="s">
        <v>0</v>
      </c>
      <c r="N40" s="310">
        <v>0</v>
      </c>
      <c r="O40" s="238" t="s">
        <v>0</v>
      </c>
    </row>
    <row r="41" spans="1:15" ht="15.6" customHeight="1" thickBot="1" x14ac:dyDescent="0.25">
      <c r="A41" s="814"/>
      <c r="B41" s="226" t="s">
        <v>298</v>
      </c>
      <c r="C41" s="227">
        <v>900</v>
      </c>
      <c r="D41" s="228">
        <f>D4+D13+D26</f>
        <v>4801060</v>
      </c>
      <c r="E41" s="231">
        <v>9.27</v>
      </c>
      <c r="F41" s="228">
        <f>F4+F13+F26</f>
        <v>27246237</v>
      </c>
      <c r="G41" s="230">
        <f>F41/F42*100</f>
        <v>53.26664549130976</v>
      </c>
      <c r="H41" s="239">
        <v>6</v>
      </c>
      <c r="I41" s="230">
        <v>0.33</v>
      </c>
      <c r="J41" s="239">
        <v>5</v>
      </c>
      <c r="K41" s="230">
        <v>0.06</v>
      </c>
      <c r="L41" s="286"/>
      <c r="M41" s="241" t="s">
        <v>0</v>
      </c>
      <c r="N41" s="228">
        <v>6241</v>
      </c>
      <c r="O41" s="230">
        <v>1.23</v>
      </c>
    </row>
    <row r="42" spans="1:15" ht="28.9" customHeight="1" thickBot="1" x14ac:dyDescent="0.25">
      <c r="A42" s="814"/>
      <c r="B42" s="245" t="s">
        <v>32</v>
      </c>
      <c r="C42" s="246">
        <v>910</v>
      </c>
      <c r="D42" s="125">
        <v>51816978</v>
      </c>
      <c r="E42" s="247" t="s">
        <v>12</v>
      </c>
      <c r="F42" s="125">
        <v>51150653</v>
      </c>
      <c r="G42" s="248" t="s">
        <v>12</v>
      </c>
      <c r="H42" s="125">
        <v>1827</v>
      </c>
      <c r="I42" s="248" t="s">
        <v>12</v>
      </c>
      <c r="J42" s="125">
        <v>8284</v>
      </c>
      <c r="K42" s="248" t="s">
        <v>12</v>
      </c>
      <c r="L42" s="125">
        <v>2681186</v>
      </c>
      <c r="M42" s="248" t="s">
        <v>12</v>
      </c>
      <c r="N42" s="125">
        <v>507241</v>
      </c>
      <c r="O42" s="248" t="s">
        <v>12</v>
      </c>
    </row>
  </sheetData>
  <mergeCells count="12">
    <mergeCell ref="A1:A42"/>
    <mergeCell ref="K1:K2"/>
    <mergeCell ref="L1:L2"/>
    <mergeCell ref="M1:M2"/>
    <mergeCell ref="N1:N2"/>
    <mergeCell ref="O1:O2"/>
    <mergeCell ref="J1:J2"/>
    <mergeCell ref="B1:B2"/>
    <mergeCell ref="C1:C2"/>
    <mergeCell ref="D1:G1"/>
    <mergeCell ref="H1:H2"/>
    <mergeCell ref="I1:I2"/>
  </mergeCells>
  <printOptions horizontalCentered="1"/>
  <pageMargins left="0.35433070866141736" right="0.47244094488188981" top="0.47244094488188981" bottom="0.39370078740157483" header="0.51181102362204722" footer="0.27559055118110237"/>
  <pageSetup paperSize="9" scale="55" firstPageNumber="60" orientation="landscape" useFirstPageNumber="1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I33"/>
  <sheetViews>
    <sheetView tabSelected="1" zoomScaleNormal="100" workbookViewId="0">
      <selection activeCell="F5" sqref="F5"/>
    </sheetView>
  </sheetViews>
  <sheetFormatPr defaultRowHeight="15" x14ac:dyDescent="0.25"/>
  <cols>
    <col min="1" max="1" width="2.28515625" customWidth="1"/>
    <col min="2" max="2" width="4.7109375" customWidth="1"/>
    <col min="3" max="3" width="28.85546875" customWidth="1"/>
    <col min="4" max="4" width="11.42578125" customWidth="1"/>
    <col min="5" max="5" width="9.140625" bestFit="1" customWidth="1"/>
    <col min="6" max="6" width="11.42578125" customWidth="1"/>
    <col min="7" max="7" width="9.140625" bestFit="1" customWidth="1"/>
    <col min="8" max="8" width="11.42578125" customWidth="1"/>
    <col min="9" max="9" width="12.85546875" customWidth="1"/>
  </cols>
  <sheetData>
    <row r="1" spans="1:9" ht="15.75" thickBot="1" x14ac:dyDescent="0.3"/>
    <row r="2" spans="1:9" ht="14.45" customHeight="1" x14ac:dyDescent="0.25">
      <c r="A2" t="s">
        <v>194</v>
      </c>
      <c r="C2" s="829" t="s">
        <v>195</v>
      </c>
      <c r="D2" s="832" t="s">
        <v>216</v>
      </c>
      <c r="E2" s="832"/>
      <c r="F2" s="825" t="s">
        <v>196</v>
      </c>
      <c r="G2" s="826"/>
      <c r="H2" s="821" t="s">
        <v>197</v>
      </c>
      <c r="I2" s="822"/>
    </row>
    <row r="3" spans="1:9" ht="10.15" customHeight="1" x14ac:dyDescent="0.25">
      <c r="C3" s="830"/>
      <c r="D3" s="833"/>
      <c r="E3" s="833"/>
      <c r="F3" s="827"/>
      <c r="G3" s="828"/>
      <c r="H3" s="823"/>
      <c r="I3" s="824"/>
    </row>
    <row r="4" spans="1:9" ht="34.9" customHeight="1" thickBot="1" x14ac:dyDescent="0.3">
      <c r="C4" s="830"/>
      <c r="D4" s="833"/>
      <c r="E4" s="833"/>
      <c r="F4" s="827"/>
      <c r="G4" s="828"/>
      <c r="H4" s="139" t="s">
        <v>198</v>
      </c>
      <c r="I4" s="137" t="s">
        <v>199</v>
      </c>
    </row>
    <row r="5" spans="1:9" ht="25.9" customHeight="1" thickBot="1" x14ac:dyDescent="0.3">
      <c r="C5" s="831"/>
      <c r="D5" s="135">
        <v>2010</v>
      </c>
      <c r="E5" s="136">
        <v>2011</v>
      </c>
      <c r="F5" s="135">
        <v>2010</v>
      </c>
      <c r="G5" s="136">
        <v>2011</v>
      </c>
      <c r="H5" s="135" t="s">
        <v>217</v>
      </c>
      <c r="I5" s="136" t="s">
        <v>217</v>
      </c>
    </row>
    <row r="6" spans="1:9" x14ac:dyDescent="0.25">
      <c r="C6" s="131" t="s">
        <v>200</v>
      </c>
      <c r="D6" s="140">
        <v>14852</v>
      </c>
      <c r="E6" s="141">
        <v>58503</v>
      </c>
      <c r="F6" s="142">
        <f t="shared" ref="F6:F19" si="0">D6/$D$20*100</f>
        <v>0.91708676139689638</v>
      </c>
      <c r="G6" s="143">
        <f t="shared" ref="G6:G19" si="1">E6/$E$20*100</f>
        <v>2.1242356320983502</v>
      </c>
      <c r="H6" s="142">
        <f>E6-D6</f>
        <v>43651</v>
      </c>
      <c r="I6" s="144">
        <f>H6/D6*100</f>
        <v>293.90654457312149</v>
      </c>
    </row>
    <row r="7" spans="1:9" ht="23.25" x14ac:dyDescent="0.25">
      <c r="C7" s="132" t="s">
        <v>201</v>
      </c>
      <c r="D7" s="145">
        <v>0</v>
      </c>
      <c r="E7" s="146">
        <v>10901</v>
      </c>
      <c r="F7" s="147">
        <f t="shared" si="0"/>
        <v>0</v>
      </c>
      <c r="G7" s="148">
        <f t="shared" si="1"/>
        <v>0.39581376383269429</v>
      </c>
      <c r="H7" s="147">
        <f t="shared" ref="H7:H18" si="2">E7-D7</f>
        <v>10901</v>
      </c>
      <c r="I7" s="149">
        <v>100</v>
      </c>
    </row>
    <row r="8" spans="1:9" x14ac:dyDescent="0.25">
      <c r="C8" s="132" t="s">
        <v>202</v>
      </c>
      <c r="D8" s="145">
        <v>221556</v>
      </c>
      <c r="E8" s="146">
        <v>711251</v>
      </c>
      <c r="F8" s="147">
        <f t="shared" si="0"/>
        <v>13.680721418532906</v>
      </c>
      <c r="G8" s="148">
        <f t="shared" si="1"/>
        <v>25.825422928150417</v>
      </c>
      <c r="H8" s="147">
        <f t="shared" si="2"/>
        <v>489695</v>
      </c>
      <c r="I8" s="150">
        <f t="shared" ref="I8:I19" si="3">H8/D8*100</f>
        <v>221.02538410153642</v>
      </c>
    </row>
    <row r="9" spans="1:9" x14ac:dyDescent="0.25">
      <c r="C9" s="132" t="s">
        <v>203</v>
      </c>
      <c r="D9" s="145">
        <v>440894</v>
      </c>
      <c r="E9" s="146">
        <v>608796</v>
      </c>
      <c r="F9" s="147">
        <f t="shared" si="0"/>
        <v>27.22448495686259</v>
      </c>
      <c r="G9" s="148">
        <f t="shared" si="1"/>
        <v>22.105296410080634</v>
      </c>
      <c r="H9" s="147">
        <f t="shared" si="2"/>
        <v>167902</v>
      </c>
      <c r="I9" s="150">
        <f t="shared" si="3"/>
        <v>38.082169410334451</v>
      </c>
    </row>
    <row r="10" spans="1:9" x14ac:dyDescent="0.25">
      <c r="C10" s="132" t="s">
        <v>204</v>
      </c>
      <c r="D10" s="145">
        <v>230284</v>
      </c>
      <c r="E10" s="146">
        <v>466182</v>
      </c>
      <c r="F10" s="147">
        <f t="shared" si="0"/>
        <v>14.219661174355162</v>
      </c>
      <c r="G10" s="148">
        <f t="shared" si="1"/>
        <v>16.927002298050922</v>
      </c>
      <c r="H10" s="147">
        <f t="shared" si="2"/>
        <v>235898</v>
      </c>
      <c r="I10" s="150">
        <f t="shared" si="3"/>
        <v>102.43785933890325</v>
      </c>
    </row>
    <row r="11" spans="1:9" ht="62.25" customHeight="1" x14ac:dyDescent="0.25">
      <c r="C11" s="132" t="s">
        <v>299</v>
      </c>
      <c r="D11" s="145">
        <v>2171</v>
      </c>
      <c r="E11" s="146">
        <v>13212</v>
      </c>
      <c r="F11" s="147">
        <f t="shared" si="0"/>
        <v>0.13405570690766644</v>
      </c>
      <c r="G11" s="148">
        <f t="shared" si="1"/>
        <v>0.47972584604692758</v>
      </c>
      <c r="H11" s="147">
        <f t="shared" si="2"/>
        <v>11041</v>
      </c>
      <c r="I11" s="150">
        <f t="shared" si="3"/>
        <v>508.56748042376785</v>
      </c>
    </row>
    <row r="12" spans="1:9" x14ac:dyDescent="0.25">
      <c r="C12" s="132" t="s">
        <v>205</v>
      </c>
      <c r="D12" s="145">
        <v>230281</v>
      </c>
      <c r="E12" s="146">
        <v>0</v>
      </c>
      <c r="F12" s="147">
        <f t="shared" si="0"/>
        <v>14.219475929251191</v>
      </c>
      <c r="G12" s="148">
        <f t="shared" si="1"/>
        <v>0</v>
      </c>
      <c r="H12" s="147">
        <f t="shared" si="2"/>
        <v>-230281</v>
      </c>
      <c r="I12" s="150">
        <f t="shared" si="3"/>
        <v>-100</v>
      </c>
    </row>
    <row r="13" spans="1:9" x14ac:dyDescent="0.25">
      <c r="C13" s="132" t="s">
        <v>206</v>
      </c>
      <c r="D13" s="145">
        <v>5182</v>
      </c>
      <c r="E13" s="146">
        <v>7989</v>
      </c>
      <c r="F13" s="147">
        <f t="shared" si="0"/>
        <v>0.3199800429274654</v>
      </c>
      <c r="G13" s="148">
        <f t="shared" si="1"/>
        <v>0.29007945686261766</v>
      </c>
      <c r="H13" s="147">
        <f t="shared" si="2"/>
        <v>2807</v>
      </c>
      <c r="I13" s="150">
        <f t="shared" si="3"/>
        <v>54.168274797375524</v>
      </c>
    </row>
    <row r="14" spans="1:9" ht="34.5" x14ac:dyDescent="0.25">
      <c r="C14" s="132" t="s">
        <v>207</v>
      </c>
      <c r="D14" s="145">
        <v>30686</v>
      </c>
      <c r="E14" s="146">
        <v>88045</v>
      </c>
      <c r="F14" s="147">
        <f t="shared" si="0"/>
        <v>1.8948104201605951</v>
      </c>
      <c r="G14" s="148">
        <f t="shared" si="1"/>
        <v>3.1969014619438192</v>
      </c>
      <c r="H14" s="147">
        <f t="shared" si="2"/>
        <v>57359</v>
      </c>
      <c r="I14" s="150">
        <f t="shared" si="3"/>
        <v>186.92237502444112</v>
      </c>
    </row>
    <row r="15" spans="1:9" x14ac:dyDescent="0.25">
      <c r="C15" s="132" t="s">
        <v>208</v>
      </c>
      <c r="D15" s="145">
        <v>103989</v>
      </c>
      <c r="E15" s="146">
        <v>123258</v>
      </c>
      <c r="F15" s="147">
        <f t="shared" si="0"/>
        <v>6.4211510389780404</v>
      </c>
      <c r="G15" s="148">
        <f t="shared" si="1"/>
        <v>4.4754804974305324</v>
      </c>
      <c r="H15" s="147">
        <f t="shared" si="2"/>
        <v>19269</v>
      </c>
      <c r="I15" s="150">
        <f t="shared" si="3"/>
        <v>18.529844502783948</v>
      </c>
    </row>
    <row r="16" spans="1:9" x14ac:dyDescent="0.25">
      <c r="C16" s="133" t="s">
        <v>209</v>
      </c>
      <c r="D16" s="151">
        <v>8272</v>
      </c>
      <c r="E16" s="152">
        <v>13729</v>
      </c>
      <c r="F16" s="153">
        <f t="shared" si="0"/>
        <v>0.51078250001852454</v>
      </c>
      <c r="G16" s="154">
        <f t="shared" si="1"/>
        <v>0.49849804271709575</v>
      </c>
      <c r="H16" s="153">
        <f t="shared" si="2"/>
        <v>5457</v>
      </c>
      <c r="I16" s="155">
        <f t="shared" si="3"/>
        <v>65.969535783365572</v>
      </c>
    </row>
    <row r="17" spans="3:9" ht="51" customHeight="1" x14ac:dyDescent="0.25">
      <c r="C17" s="130" t="s">
        <v>300</v>
      </c>
      <c r="D17" s="145">
        <v>203848</v>
      </c>
      <c r="E17" s="156">
        <v>102128</v>
      </c>
      <c r="F17" s="147">
        <f t="shared" si="0"/>
        <v>12.58728131815476</v>
      </c>
      <c r="G17" s="148">
        <f t="shared" si="1"/>
        <v>3.7082531944505464</v>
      </c>
      <c r="H17" s="147">
        <f t="shared" ref="H17" si="4">E17-D17</f>
        <v>-101720</v>
      </c>
      <c r="I17" s="148">
        <f t="shared" ref="I17" si="5">H17/D17*100</f>
        <v>-49.899925434637574</v>
      </c>
    </row>
    <row r="18" spans="3:9" ht="39" customHeight="1" x14ac:dyDescent="0.25">
      <c r="C18" s="130" t="s">
        <v>213</v>
      </c>
      <c r="D18" s="145">
        <v>0</v>
      </c>
      <c r="E18" s="156">
        <v>79286</v>
      </c>
      <c r="F18" s="147">
        <f t="shared" si="0"/>
        <v>0</v>
      </c>
      <c r="G18" s="148">
        <f t="shared" si="1"/>
        <v>2.8788634142958447</v>
      </c>
      <c r="H18" s="147">
        <f t="shared" si="2"/>
        <v>79286</v>
      </c>
      <c r="I18" s="148">
        <v>100</v>
      </c>
    </row>
    <row r="19" spans="3:9" ht="15.75" thickBot="1" x14ac:dyDescent="0.3">
      <c r="C19" s="138" t="s">
        <v>160</v>
      </c>
      <c r="D19" s="163">
        <f>D20-SUM(D6:D18)</f>
        <v>127461</v>
      </c>
      <c r="E19" s="164">
        <f>E20-SUM(E6:E18)</f>
        <v>470793</v>
      </c>
      <c r="F19" s="157">
        <f t="shared" si="0"/>
        <v>7.8705087324542014</v>
      </c>
      <c r="G19" s="158">
        <f t="shared" si="1"/>
        <v>17.094427054039599</v>
      </c>
      <c r="H19" s="157">
        <f>E19-D19</f>
        <v>343332</v>
      </c>
      <c r="I19" s="159">
        <f t="shared" si="3"/>
        <v>269.36239320262672</v>
      </c>
    </row>
    <row r="20" spans="3:9" ht="15.75" thickBot="1" x14ac:dyDescent="0.3">
      <c r="C20" s="134" t="s">
        <v>94</v>
      </c>
      <c r="D20" s="160">
        <v>1619476</v>
      </c>
      <c r="E20" s="161">
        <v>2754073</v>
      </c>
      <c r="F20" s="162">
        <f>SUM(F6:F19)</f>
        <v>100</v>
      </c>
      <c r="G20" s="162">
        <f>SUM(G6:G19)</f>
        <v>100.00000000000003</v>
      </c>
      <c r="H20" s="162">
        <f>E20-D20</f>
        <v>1134597</v>
      </c>
      <c r="I20" s="165">
        <f>H20/D20*100</f>
        <v>70.059513077069369</v>
      </c>
    </row>
    <row r="22" spans="3:9" ht="15.75" thickBot="1" x14ac:dyDescent="0.3"/>
    <row r="23" spans="3:9" x14ac:dyDescent="0.25">
      <c r="C23" s="166" t="s">
        <v>210</v>
      </c>
      <c r="D23" s="169"/>
      <c r="E23" s="169"/>
      <c r="F23" s="168"/>
      <c r="G23" s="168"/>
      <c r="H23" s="169"/>
      <c r="I23" s="168"/>
    </row>
    <row r="24" spans="3:9" ht="32.450000000000003" customHeight="1" thickBot="1" x14ac:dyDescent="0.3">
      <c r="C24" s="129" t="s">
        <v>202</v>
      </c>
      <c r="D24" s="127"/>
      <c r="E24" s="127"/>
      <c r="F24" s="167"/>
      <c r="G24" s="167"/>
      <c r="H24" s="127"/>
      <c r="I24" s="127"/>
    </row>
    <row r="25" spans="3:9" ht="15.75" thickBot="1" x14ac:dyDescent="0.3">
      <c r="C25" s="128" t="s">
        <v>211</v>
      </c>
      <c r="D25" s="127"/>
      <c r="E25" s="127"/>
      <c r="F25" s="127"/>
      <c r="G25" s="167"/>
      <c r="H25" s="127"/>
      <c r="I25" s="127"/>
    </row>
    <row r="26" spans="3:9" ht="15.75" thickBot="1" x14ac:dyDescent="0.3">
      <c r="C26" s="132" t="s">
        <v>204</v>
      </c>
      <c r="D26" s="127"/>
      <c r="E26" s="127"/>
      <c r="F26" s="167"/>
      <c r="G26" s="167"/>
      <c r="H26" s="127"/>
      <c r="I26" s="127"/>
    </row>
    <row r="27" spans="3:9" ht="35.25" thickBot="1" x14ac:dyDescent="0.3">
      <c r="C27" s="132" t="s">
        <v>207</v>
      </c>
      <c r="D27" s="127"/>
      <c r="E27" s="127"/>
      <c r="F27" s="127"/>
      <c r="G27" s="127"/>
      <c r="H27" s="127"/>
      <c r="I27" s="167"/>
    </row>
    <row r="28" spans="3:9" ht="15.75" thickBot="1" x14ac:dyDescent="0.3">
      <c r="C28" s="128" t="s">
        <v>212</v>
      </c>
      <c r="D28" s="127"/>
      <c r="E28" s="127"/>
      <c r="F28" s="167"/>
      <c r="G28" s="167"/>
      <c r="H28" s="127"/>
      <c r="I28" s="127"/>
    </row>
    <row r="29" spans="3:9" ht="15.75" thickBot="1" x14ac:dyDescent="0.3">
      <c r="C29" s="128" t="s">
        <v>218</v>
      </c>
      <c r="D29" s="127"/>
      <c r="E29" s="127"/>
      <c r="F29" s="167"/>
      <c r="G29" s="167"/>
      <c r="H29" s="127"/>
      <c r="I29" s="127"/>
    </row>
    <row r="30" spans="3:9" ht="24" thickBot="1" x14ac:dyDescent="0.3">
      <c r="C30" s="128" t="s">
        <v>193</v>
      </c>
      <c r="D30" s="127"/>
      <c r="E30" s="127"/>
      <c r="F30" s="127"/>
      <c r="G30" s="127"/>
      <c r="H30" s="127"/>
      <c r="I30" s="167"/>
    </row>
    <row r="31" spans="3:9" ht="24" thickBot="1" x14ac:dyDescent="0.3">
      <c r="C31" s="128" t="s">
        <v>214</v>
      </c>
      <c r="D31" s="127"/>
      <c r="E31" s="127"/>
      <c r="F31" s="167"/>
      <c r="G31" s="167"/>
      <c r="H31" s="127"/>
      <c r="I31" s="167"/>
    </row>
    <row r="32" spans="3:9" ht="15.75" thickBot="1" x14ac:dyDescent="0.3">
      <c r="C32" s="128" t="s">
        <v>215</v>
      </c>
      <c r="D32" s="127"/>
      <c r="E32" s="127"/>
      <c r="F32" s="127"/>
      <c r="G32" s="127"/>
      <c r="H32" s="127"/>
      <c r="I32" s="127"/>
    </row>
    <row r="33" spans="3:9" ht="15.75" thickBot="1" x14ac:dyDescent="0.3">
      <c r="C33" s="128" t="s">
        <v>161</v>
      </c>
      <c r="D33" s="127"/>
      <c r="E33" s="127"/>
      <c r="F33" s="167"/>
      <c r="G33" s="127"/>
      <c r="H33" s="127"/>
      <c r="I33" s="127"/>
    </row>
  </sheetData>
  <mergeCells count="4">
    <mergeCell ref="H2:I3"/>
    <mergeCell ref="F2:G4"/>
    <mergeCell ref="C2:C5"/>
    <mergeCell ref="D2:E4"/>
  </mergeCells>
  <pageMargins left="0.24" right="0.33" top="0.75" bottom="0.75" header="0.35" footer="0.3"/>
  <pageSetup paperSize="9" scale="9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  <outlinePr summaryBelow="0" summaryRight="0"/>
    <pageSetUpPr autoPageBreaks="0"/>
  </sheetPr>
  <dimension ref="A1:BU97"/>
  <sheetViews>
    <sheetView view="pageBreakPreview" topLeftCell="A91" zoomScaleSheetLayoutView="100" workbookViewId="0">
      <selection activeCell="O99" sqref="O99"/>
    </sheetView>
  </sheetViews>
  <sheetFormatPr defaultColWidth="8" defaultRowHeight="11.25" x14ac:dyDescent="0.2"/>
  <cols>
    <col min="1" max="1" width="1.85546875" style="7" customWidth="1"/>
    <col min="2" max="2" width="22.7109375" style="7" customWidth="1"/>
    <col min="3" max="3" width="6.5703125" style="7" customWidth="1"/>
    <col min="4" max="4" width="1.140625" style="7" customWidth="1"/>
    <col min="5" max="5" width="2.7109375" style="7" customWidth="1"/>
    <col min="6" max="6" width="3" style="7" customWidth="1"/>
    <col min="7" max="7" width="3.5703125" style="7" customWidth="1"/>
    <col min="8" max="8" width="1" style="7" customWidth="1"/>
    <col min="9" max="9" width="0.42578125" style="7" hidden="1" customWidth="1"/>
    <col min="10" max="10" width="3.5703125" style="7" hidden="1" customWidth="1"/>
    <col min="11" max="11" width="1.28515625" style="7" customWidth="1"/>
    <col min="12" max="12" width="1.28515625" style="7" hidden="1" customWidth="1"/>
    <col min="13" max="14" width="3.5703125" style="7" customWidth="1"/>
    <col min="15" max="15" width="3.28515625" style="7" customWidth="1"/>
    <col min="16" max="16" width="0.85546875" style="7" customWidth="1"/>
    <col min="17" max="17" width="0.28515625" style="7" customWidth="1"/>
    <col min="18" max="18" width="1.7109375" style="7" customWidth="1"/>
    <col min="19" max="19" width="1.7109375" style="7" hidden="1" customWidth="1"/>
    <col min="20" max="20" width="0.5703125" style="7" customWidth="1"/>
    <col min="21" max="22" width="1.7109375" style="7" customWidth="1"/>
    <col min="23" max="23" width="4.85546875" style="7" customWidth="1"/>
    <col min="24" max="24" width="1.7109375" style="7" customWidth="1"/>
    <col min="25" max="26" width="0.28515625" style="7" customWidth="1"/>
    <col min="27" max="27" width="2.28515625" style="7" customWidth="1"/>
    <col min="28" max="28" width="3.5703125" style="7" customWidth="1"/>
    <col min="29" max="29" width="2.5703125" style="7" customWidth="1"/>
    <col min="30" max="31" width="0.7109375" style="7" customWidth="1"/>
    <col min="32" max="32" width="2.42578125" style="7" customWidth="1"/>
    <col min="33" max="33" width="0.42578125" style="7" customWidth="1"/>
    <col min="34" max="34" width="0.7109375" style="7" customWidth="1"/>
    <col min="35" max="35" width="1.28515625" style="7" customWidth="1"/>
    <col min="36" max="36" width="1.7109375" style="7" customWidth="1"/>
    <col min="37" max="37" width="4.140625" style="7" customWidth="1"/>
    <col min="38" max="38" width="2.140625" style="7" customWidth="1"/>
    <col min="39" max="39" width="0.5703125" style="7" customWidth="1"/>
    <col min="40" max="43" width="1.42578125" style="7" customWidth="1"/>
    <col min="44" max="44" width="3.42578125" style="7" customWidth="1"/>
    <col min="45" max="45" width="0.85546875" style="7" customWidth="1"/>
    <col min="46" max="46" width="1.28515625" style="7" customWidth="1"/>
    <col min="47" max="51" width="1.5703125" style="7" customWidth="1"/>
    <col min="52" max="52" width="2.28515625" style="7" customWidth="1"/>
    <col min="53" max="53" width="9.28515625" style="7" customWidth="1"/>
    <col min="54" max="54" width="11.140625" style="7" customWidth="1"/>
    <col min="55" max="55" width="1.42578125" style="7" customWidth="1"/>
    <col min="56" max="60" width="1.7109375" style="7" customWidth="1"/>
    <col min="61" max="61" width="0.42578125" style="7" customWidth="1"/>
    <col min="62" max="62" width="2.28515625" style="7" customWidth="1"/>
    <col min="63" max="66" width="1.5703125" style="7" customWidth="1"/>
    <col min="67" max="67" width="2.7109375" style="7" customWidth="1"/>
    <col min="68" max="68" width="2" style="7" customWidth="1"/>
    <col min="69" max="69" width="8" style="180"/>
    <col min="70" max="71" width="10.140625" style="174" bestFit="1" customWidth="1"/>
    <col min="72" max="72" width="8" style="174"/>
    <col min="73" max="73" width="9.7109375" style="174" bestFit="1" customWidth="1"/>
    <col min="74" max="244" width="8" style="8"/>
    <col min="245" max="245" width="1.85546875" style="8" customWidth="1"/>
    <col min="246" max="246" width="38.42578125" style="8" customWidth="1"/>
    <col min="247" max="247" width="7.28515625" style="8" customWidth="1"/>
    <col min="248" max="324" width="3.5703125" style="8" customWidth="1"/>
    <col min="325" max="500" width="8" style="8"/>
    <col min="501" max="501" width="1.85546875" style="8" customWidth="1"/>
    <col min="502" max="502" width="38.42578125" style="8" customWidth="1"/>
    <col min="503" max="503" width="7.28515625" style="8" customWidth="1"/>
    <col min="504" max="580" width="3.5703125" style="8" customWidth="1"/>
    <col min="581" max="756" width="8" style="8"/>
    <col min="757" max="757" width="1.85546875" style="8" customWidth="1"/>
    <col min="758" max="758" width="38.42578125" style="8" customWidth="1"/>
    <col min="759" max="759" width="7.28515625" style="8" customWidth="1"/>
    <col min="760" max="836" width="3.5703125" style="8" customWidth="1"/>
    <col min="837" max="1012" width="8" style="8"/>
    <col min="1013" max="1013" width="1.85546875" style="8" customWidth="1"/>
    <col min="1014" max="1014" width="38.42578125" style="8" customWidth="1"/>
    <col min="1015" max="1015" width="7.28515625" style="8" customWidth="1"/>
    <col min="1016" max="1092" width="3.5703125" style="8" customWidth="1"/>
    <col min="1093" max="1268" width="8" style="8"/>
    <col min="1269" max="1269" width="1.85546875" style="8" customWidth="1"/>
    <col min="1270" max="1270" width="38.42578125" style="8" customWidth="1"/>
    <col min="1271" max="1271" width="7.28515625" style="8" customWidth="1"/>
    <col min="1272" max="1348" width="3.5703125" style="8" customWidth="1"/>
    <col min="1349" max="1524" width="8" style="8"/>
    <col min="1525" max="1525" width="1.85546875" style="8" customWidth="1"/>
    <col min="1526" max="1526" width="38.42578125" style="8" customWidth="1"/>
    <col min="1527" max="1527" width="7.28515625" style="8" customWidth="1"/>
    <col min="1528" max="1604" width="3.5703125" style="8" customWidth="1"/>
    <col min="1605" max="1780" width="8" style="8"/>
    <col min="1781" max="1781" width="1.85546875" style="8" customWidth="1"/>
    <col min="1782" max="1782" width="38.42578125" style="8" customWidth="1"/>
    <col min="1783" max="1783" width="7.28515625" style="8" customWidth="1"/>
    <col min="1784" max="1860" width="3.5703125" style="8" customWidth="1"/>
    <col min="1861" max="2036" width="8" style="8"/>
    <col min="2037" max="2037" width="1.85546875" style="8" customWidth="1"/>
    <col min="2038" max="2038" width="38.42578125" style="8" customWidth="1"/>
    <col min="2039" max="2039" width="7.28515625" style="8" customWidth="1"/>
    <col min="2040" max="2116" width="3.5703125" style="8" customWidth="1"/>
    <col min="2117" max="2292" width="8" style="8"/>
    <col min="2293" max="2293" width="1.85546875" style="8" customWidth="1"/>
    <col min="2294" max="2294" width="38.42578125" style="8" customWidth="1"/>
    <col min="2295" max="2295" width="7.28515625" style="8" customWidth="1"/>
    <col min="2296" max="2372" width="3.5703125" style="8" customWidth="1"/>
    <col min="2373" max="2548" width="8" style="8"/>
    <col min="2549" max="2549" width="1.85546875" style="8" customWidth="1"/>
    <col min="2550" max="2550" width="38.42578125" style="8" customWidth="1"/>
    <col min="2551" max="2551" width="7.28515625" style="8" customWidth="1"/>
    <col min="2552" max="2628" width="3.5703125" style="8" customWidth="1"/>
    <col min="2629" max="2804" width="8" style="8"/>
    <col min="2805" max="2805" width="1.85546875" style="8" customWidth="1"/>
    <col min="2806" max="2806" width="38.42578125" style="8" customWidth="1"/>
    <col min="2807" max="2807" width="7.28515625" style="8" customWidth="1"/>
    <col min="2808" max="2884" width="3.5703125" style="8" customWidth="1"/>
    <col min="2885" max="3060" width="8" style="8"/>
    <col min="3061" max="3061" width="1.85546875" style="8" customWidth="1"/>
    <col min="3062" max="3062" width="38.42578125" style="8" customWidth="1"/>
    <col min="3063" max="3063" width="7.28515625" style="8" customWidth="1"/>
    <col min="3064" max="3140" width="3.5703125" style="8" customWidth="1"/>
    <col min="3141" max="3316" width="8" style="8"/>
    <col min="3317" max="3317" width="1.85546875" style="8" customWidth="1"/>
    <col min="3318" max="3318" width="38.42578125" style="8" customWidth="1"/>
    <col min="3319" max="3319" width="7.28515625" style="8" customWidth="1"/>
    <col min="3320" max="3396" width="3.5703125" style="8" customWidth="1"/>
    <col min="3397" max="3572" width="8" style="8"/>
    <col min="3573" max="3573" width="1.85546875" style="8" customWidth="1"/>
    <col min="3574" max="3574" width="38.42578125" style="8" customWidth="1"/>
    <col min="3575" max="3575" width="7.28515625" style="8" customWidth="1"/>
    <col min="3576" max="3652" width="3.5703125" style="8" customWidth="1"/>
    <col min="3653" max="3828" width="8" style="8"/>
    <col min="3829" max="3829" width="1.85546875" style="8" customWidth="1"/>
    <col min="3830" max="3830" width="38.42578125" style="8" customWidth="1"/>
    <col min="3831" max="3831" width="7.28515625" style="8" customWidth="1"/>
    <col min="3832" max="3908" width="3.5703125" style="8" customWidth="1"/>
    <col min="3909" max="4084" width="8" style="8"/>
    <col min="4085" max="4085" width="1.85546875" style="8" customWidth="1"/>
    <col min="4086" max="4086" width="38.42578125" style="8" customWidth="1"/>
    <col min="4087" max="4087" width="7.28515625" style="8" customWidth="1"/>
    <col min="4088" max="4164" width="3.5703125" style="8" customWidth="1"/>
    <col min="4165" max="4340" width="8" style="8"/>
    <col min="4341" max="4341" width="1.85546875" style="8" customWidth="1"/>
    <col min="4342" max="4342" width="38.42578125" style="8" customWidth="1"/>
    <col min="4343" max="4343" width="7.28515625" style="8" customWidth="1"/>
    <col min="4344" max="4420" width="3.5703125" style="8" customWidth="1"/>
    <col min="4421" max="4596" width="8" style="8"/>
    <col min="4597" max="4597" width="1.85546875" style="8" customWidth="1"/>
    <col min="4598" max="4598" width="38.42578125" style="8" customWidth="1"/>
    <col min="4599" max="4599" width="7.28515625" style="8" customWidth="1"/>
    <col min="4600" max="4676" width="3.5703125" style="8" customWidth="1"/>
    <col min="4677" max="4852" width="8" style="8"/>
    <col min="4853" max="4853" width="1.85546875" style="8" customWidth="1"/>
    <col min="4854" max="4854" width="38.42578125" style="8" customWidth="1"/>
    <col min="4855" max="4855" width="7.28515625" style="8" customWidth="1"/>
    <col min="4856" max="4932" width="3.5703125" style="8" customWidth="1"/>
    <col min="4933" max="5108" width="8" style="8"/>
    <col min="5109" max="5109" width="1.85546875" style="8" customWidth="1"/>
    <col min="5110" max="5110" width="38.42578125" style="8" customWidth="1"/>
    <col min="5111" max="5111" width="7.28515625" style="8" customWidth="1"/>
    <col min="5112" max="5188" width="3.5703125" style="8" customWidth="1"/>
    <col min="5189" max="5364" width="8" style="8"/>
    <col min="5365" max="5365" width="1.85546875" style="8" customWidth="1"/>
    <col min="5366" max="5366" width="38.42578125" style="8" customWidth="1"/>
    <col min="5367" max="5367" width="7.28515625" style="8" customWidth="1"/>
    <col min="5368" max="5444" width="3.5703125" style="8" customWidth="1"/>
    <col min="5445" max="5620" width="8" style="8"/>
    <col min="5621" max="5621" width="1.85546875" style="8" customWidth="1"/>
    <col min="5622" max="5622" width="38.42578125" style="8" customWidth="1"/>
    <col min="5623" max="5623" width="7.28515625" style="8" customWidth="1"/>
    <col min="5624" max="5700" width="3.5703125" style="8" customWidth="1"/>
    <col min="5701" max="5876" width="8" style="8"/>
    <col min="5877" max="5877" width="1.85546875" style="8" customWidth="1"/>
    <col min="5878" max="5878" width="38.42578125" style="8" customWidth="1"/>
    <col min="5879" max="5879" width="7.28515625" style="8" customWidth="1"/>
    <col min="5880" max="5956" width="3.5703125" style="8" customWidth="1"/>
    <col min="5957" max="6132" width="8" style="8"/>
    <col min="6133" max="6133" width="1.85546875" style="8" customWidth="1"/>
    <col min="6134" max="6134" width="38.42578125" style="8" customWidth="1"/>
    <col min="6135" max="6135" width="7.28515625" style="8" customWidth="1"/>
    <col min="6136" max="6212" width="3.5703125" style="8" customWidth="1"/>
    <col min="6213" max="6388" width="8" style="8"/>
    <col min="6389" max="6389" width="1.85546875" style="8" customWidth="1"/>
    <col min="6390" max="6390" width="38.42578125" style="8" customWidth="1"/>
    <col min="6391" max="6391" width="7.28515625" style="8" customWidth="1"/>
    <col min="6392" max="6468" width="3.5703125" style="8" customWidth="1"/>
    <col min="6469" max="6644" width="8" style="8"/>
    <col min="6645" max="6645" width="1.85546875" style="8" customWidth="1"/>
    <col min="6646" max="6646" width="38.42578125" style="8" customWidth="1"/>
    <col min="6647" max="6647" width="7.28515625" style="8" customWidth="1"/>
    <col min="6648" max="6724" width="3.5703125" style="8" customWidth="1"/>
    <col min="6725" max="6900" width="8" style="8"/>
    <col min="6901" max="6901" width="1.85546875" style="8" customWidth="1"/>
    <col min="6902" max="6902" width="38.42578125" style="8" customWidth="1"/>
    <col min="6903" max="6903" width="7.28515625" style="8" customWidth="1"/>
    <col min="6904" max="6980" width="3.5703125" style="8" customWidth="1"/>
    <col min="6981" max="7156" width="8" style="8"/>
    <col min="7157" max="7157" width="1.85546875" style="8" customWidth="1"/>
    <col min="7158" max="7158" width="38.42578125" style="8" customWidth="1"/>
    <col min="7159" max="7159" width="7.28515625" style="8" customWidth="1"/>
    <col min="7160" max="7236" width="3.5703125" style="8" customWidth="1"/>
    <col min="7237" max="7412" width="8" style="8"/>
    <col min="7413" max="7413" width="1.85546875" style="8" customWidth="1"/>
    <col min="7414" max="7414" width="38.42578125" style="8" customWidth="1"/>
    <col min="7415" max="7415" width="7.28515625" style="8" customWidth="1"/>
    <col min="7416" max="7492" width="3.5703125" style="8" customWidth="1"/>
    <col min="7493" max="7668" width="8" style="8"/>
    <col min="7669" max="7669" width="1.85546875" style="8" customWidth="1"/>
    <col min="7670" max="7670" width="38.42578125" style="8" customWidth="1"/>
    <col min="7671" max="7671" width="7.28515625" style="8" customWidth="1"/>
    <col min="7672" max="7748" width="3.5703125" style="8" customWidth="1"/>
    <col min="7749" max="7924" width="8" style="8"/>
    <col min="7925" max="7925" width="1.85546875" style="8" customWidth="1"/>
    <col min="7926" max="7926" width="38.42578125" style="8" customWidth="1"/>
    <col min="7927" max="7927" width="7.28515625" style="8" customWidth="1"/>
    <col min="7928" max="8004" width="3.5703125" style="8" customWidth="1"/>
    <col min="8005" max="8180" width="8" style="8"/>
    <col min="8181" max="8181" width="1.85546875" style="8" customWidth="1"/>
    <col min="8182" max="8182" width="38.42578125" style="8" customWidth="1"/>
    <col min="8183" max="8183" width="7.28515625" style="8" customWidth="1"/>
    <col min="8184" max="8260" width="3.5703125" style="8" customWidth="1"/>
    <col min="8261" max="8436" width="8" style="8"/>
    <col min="8437" max="8437" width="1.85546875" style="8" customWidth="1"/>
    <col min="8438" max="8438" width="38.42578125" style="8" customWidth="1"/>
    <col min="8439" max="8439" width="7.28515625" style="8" customWidth="1"/>
    <col min="8440" max="8516" width="3.5703125" style="8" customWidth="1"/>
    <col min="8517" max="8692" width="8" style="8"/>
    <col min="8693" max="8693" width="1.85546875" style="8" customWidth="1"/>
    <col min="8694" max="8694" width="38.42578125" style="8" customWidth="1"/>
    <col min="8695" max="8695" width="7.28515625" style="8" customWidth="1"/>
    <col min="8696" max="8772" width="3.5703125" style="8" customWidth="1"/>
    <col min="8773" max="8948" width="8" style="8"/>
    <col min="8949" max="8949" width="1.85546875" style="8" customWidth="1"/>
    <col min="8950" max="8950" width="38.42578125" style="8" customWidth="1"/>
    <col min="8951" max="8951" width="7.28515625" style="8" customWidth="1"/>
    <col min="8952" max="9028" width="3.5703125" style="8" customWidth="1"/>
    <col min="9029" max="9204" width="8" style="8"/>
    <col min="9205" max="9205" width="1.85546875" style="8" customWidth="1"/>
    <col min="9206" max="9206" width="38.42578125" style="8" customWidth="1"/>
    <col min="9207" max="9207" width="7.28515625" style="8" customWidth="1"/>
    <col min="9208" max="9284" width="3.5703125" style="8" customWidth="1"/>
    <col min="9285" max="9460" width="8" style="8"/>
    <col min="9461" max="9461" width="1.85546875" style="8" customWidth="1"/>
    <col min="9462" max="9462" width="38.42578125" style="8" customWidth="1"/>
    <col min="9463" max="9463" width="7.28515625" style="8" customWidth="1"/>
    <col min="9464" max="9540" width="3.5703125" style="8" customWidth="1"/>
    <col min="9541" max="9716" width="8" style="8"/>
    <col min="9717" max="9717" width="1.85546875" style="8" customWidth="1"/>
    <col min="9718" max="9718" width="38.42578125" style="8" customWidth="1"/>
    <col min="9719" max="9719" width="7.28515625" style="8" customWidth="1"/>
    <col min="9720" max="9796" width="3.5703125" style="8" customWidth="1"/>
    <col min="9797" max="9972" width="8" style="8"/>
    <col min="9973" max="9973" width="1.85546875" style="8" customWidth="1"/>
    <col min="9974" max="9974" width="38.42578125" style="8" customWidth="1"/>
    <col min="9975" max="9975" width="7.28515625" style="8" customWidth="1"/>
    <col min="9976" max="10052" width="3.5703125" style="8" customWidth="1"/>
    <col min="10053" max="10228" width="8" style="8"/>
    <col min="10229" max="10229" width="1.85546875" style="8" customWidth="1"/>
    <col min="10230" max="10230" width="38.42578125" style="8" customWidth="1"/>
    <col min="10231" max="10231" width="7.28515625" style="8" customWidth="1"/>
    <col min="10232" max="10308" width="3.5703125" style="8" customWidth="1"/>
    <col min="10309" max="10484" width="8" style="8"/>
    <col min="10485" max="10485" width="1.85546875" style="8" customWidth="1"/>
    <col min="10486" max="10486" width="38.42578125" style="8" customWidth="1"/>
    <col min="10487" max="10487" width="7.28515625" style="8" customWidth="1"/>
    <col min="10488" max="10564" width="3.5703125" style="8" customWidth="1"/>
    <col min="10565" max="10740" width="8" style="8"/>
    <col min="10741" max="10741" width="1.85546875" style="8" customWidth="1"/>
    <col min="10742" max="10742" width="38.42578125" style="8" customWidth="1"/>
    <col min="10743" max="10743" width="7.28515625" style="8" customWidth="1"/>
    <col min="10744" max="10820" width="3.5703125" style="8" customWidth="1"/>
    <col min="10821" max="10996" width="8" style="8"/>
    <col min="10997" max="10997" width="1.85546875" style="8" customWidth="1"/>
    <col min="10998" max="10998" width="38.42578125" style="8" customWidth="1"/>
    <col min="10999" max="10999" width="7.28515625" style="8" customWidth="1"/>
    <col min="11000" max="11076" width="3.5703125" style="8" customWidth="1"/>
    <col min="11077" max="11252" width="8" style="8"/>
    <col min="11253" max="11253" width="1.85546875" style="8" customWidth="1"/>
    <col min="11254" max="11254" width="38.42578125" style="8" customWidth="1"/>
    <col min="11255" max="11255" width="7.28515625" style="8" customWidth="1"/>
    <col min="11256" max="11332" width="3.5703125" style="8" customWidth="1"/>
    <col min="11333" max="11508" width="8" style="8"/>
    <col min="11509" max="11509" width="1.85546875" style="8" customWidth="1"/>
    <col min="11510" max="11510" width="38.42578125" style="8" customWidth="1"/>
    <col min="11511" max="11511" width="7.28515625" style="8" customWidth="1"/>
    <col min="11512" max="11588" width="3.5703125" style="8" customWidth="1"/>
    <col min="11589" max="11764" width="8" style="8"/>
    <col min="11765" max="11765" width="1.85546875" style="8" customWidth="1"/>
    <col min="11766" max="11766" width="38.42578125" style="8" customWidth="1"/>
    <col min="11767" max="11767" width="7.28515625" style="8" customWidth="1"/>
    <col min="11768" max="11844" width="3.5703125" style="8" customWidth="1"/>
    <col min="11845" max="12020" width="8" style="8"/>
    <col min="12021" max="12021" width="1.85546875" style="8" customWidth="1"/>
    <col min="12022" max="12022" width="38.42578125" style="8" customWidth="1"/>
    <col min="12023" max="12023" width="7.28515625" style="8" customWidth="1"/>
    <col min="12024" max="12100" width="3.5703125" style="8" customWidth="1"/>
    <col min="12101" max="12276" width="8" style="8"/>
    <col min="12277" max="12277" width="1.85546875" style="8" customWidth="1"/>
    <col min="12278" max="12278" width="38.42578125" style="8" customWidth="1"/>
    <col min="12279" max="12279" width="7.28515625" style="8" customWidth="1"/>
    <col min="12280" max="12356" width="3.5703125" style="8" customWidth="1"/>
    <col min="12357" max="12532" width="8" style="8"/>
    <col min="12533" max="12533" width="1.85546875" style="8" customWidth="1"/>
    <col min="12534" max="12534" width="38.42578125" style="8" customWidth="1"/>
    <col min="12535" max="12535" width="7.28515625" style="8" customWidth="1"/>
    <col min="12536" max="12612" width="3.5703125" style="8" customWidth="1"/>
    <col min="12613" max="12788" width="8" style="8"/>
    <col min="12789" max="12789" width="1.85546875" style="8" customWidth="1"/>
    <col min="12790" max="12790" width="38.42578125" style="8" customWidth="1"/>
    <col min="12791" max="12791" width="7.28515625" style="8" customWidth="1"/>
    <col min="12792" max="12868" width="3.5703125" style="8" customWidth="1"/>
    <col min="12869" max="13044" width="8" style="8"/>
    <col min="13045" max="13045" width="1.85546875" style="8" customWidth="1"/>
    <col min="13046" max="13046" width="38.42578125" style="8" customWidth="1"/>
    <col min="13047" max="13047" width="7.28515625" style="8" customWidth="1"/>
    <col min="13048" max="13124" width="3.5703125" style="8" customWidth="1"/>
    <col min="13125" max="13300" width="8" style="8"/>
    <col min="13301" max="13301" width="1.85546875" style="8" customWidth="1"/>
    <col min="13302" max="13302" width="38.42578125" style="8" customWidth="1"/>
    <col min="13303" max="13303" width="7.28515625" style="8" customWidth="1"/>
    <col min="13304" max="13380" width="3.5703125" style="8" customWidth="1"/>
    <col min="13381" max="13556" width="8" style="8"/>
    <col min="13557" max="13557" width="1.85546875" style="8" customWidth="1"/>
    <col min="13558" max="13558" width="38.42578125" style="8" customWidth="1"/>
    <col min="13559" max="13559" width="7.28515625" style="8" customWidth="1"/>
    <col min="13560" max="13636" width="3.5703125" style="8" customWidth="1"/>
    <col min="13637" max="13812" width="8" style="8"/>
    <col min="13813" max="13813" width="1.85546875" style="8" customWidth="1"/>
    <col min="13814" max="13814" width="38.42578125" style="8" customWidth="1"/>
    <col min="13815" max="13815" width="7.28515625" style="8" customWidth="1"/>
    <col min="13816" max="13892" width="3.5703125" style="8" customWidth="1"/>
    <col min="13893" max="14068" width="8" style="8"/>
    <col min="14069" max="14069" width="1.85546875" style="8" customWidth="1"/>
    <col min="14070" max="14070" width="38.42578125" style="8" customWidth="1"/>
    <col min="14071" max="14071" width="7.28515625" style="8" customWidth="1"/>
    <col min="14072" max="14148" width="3.5703125" style="8" customWidth="1"/>
    <col min="14149" max="14324" width="8" style="8"/>
    <col min="14325" max="14325" width="1.85546875" style="8" customWidth="1"/>
    <col min="14326" max="14326" width="38.42578125" style="8" customWidth="1"/>
    <col min="14327" max="14327" width="7.28515625" style="8" customWidth="1"/>
    <col min="14328" max="14404" width="3.5703125" style="8" customWidth="1"/>
    <col min="14405" max="14580" width="8" style="8"/>
    <col min="14581" max="14581" width="1.85546875" style="8" customWidth="1"/>
    <col min="14582" max="14582" width="38.42578125" style="8" customWidth="1"/>
    <col min="14583" max="14583" width="7.28515625" style="8" customWidth="1"/>
    <col min="14584" max="14660" width="3.5703125" style="8" customWidth="1"/>
    <col min="14661" max="14836" width="8" style="8"/>
    <col min="14837" max="14837" width="1.85546875" style="8" customWidth="1"/>
    <col min="14838" max="14838" width="38.42578125" style="8" customWidth="1"/>
    <col min="14839" max="14839" width="7.28515625" style="8" customWidth="1"/>
    <col min="14840" max="14916" width="3.5703125" style="8" customWidth="1"/>
    <col min="14917" max="15092" width="8" style="8"/>
    <col min="15093" max="15093" width="1.85546875" style="8" customWidth="1"/>
    <col min="15094" max="15094" width="38.42578125" style="8" customWidth="1"/>
    <col min="15095" max="15095" width="7.28515625" style="8" customWidth="1"/>
    <col min="15096" max="15172" width="3.5703125" style="8" customWidth="1"/>
    <col min="15173" max="15348" width="8" style="8"/>
    <col min="15349" max="15349" width="1.85546875" style="8" customWidth="1"/>
    <col min="15350" max="15350" width="38.42578125" style="8" customWidth="1"/>
    <col min="15351" max="15351" width="7.28515625" style="8" customWidth="1"/>
    <col min="15352" max="15428" width="3.5703125" style="8" customWidth="1"/>
    <col min="15429" max="15604" width="8" style="8"/>
    <col min="15605" max="15605" width="1.85546875" style="8" customWidth="1"/>
    <col min="15606" max="15606" width="38.42578125" style="8" customWidth="1"/>
    <col min="15607" max="15607" width="7.28515625" style="8" customWidth="1"/>
    <col min="15608" max="15684" width="3.5703125" style="8" customWidth="1"/>
    <col min="15685" max="15860" width="8" style="8"/>
    <col min="15861" max="15861" width="1.85546875" style="8" customWidth="1"/>
    <col min="15862" max="15862" width="38.42578125" style="8" customWidth="1"/>
    <col min="15863" max="15863" width="7.28515625" style="8" customWidth="1"/>
    <col min="15864" max="15940" width="3.5703125" style="8" customWidth="1"/>
    <col min="15941" max="16116" width="8" style="8"/>
    <col min="16117" max="16117" width="1.85546875" style="8" customWidth="1"/>
    <col min="16118" max="16118" width="38.42578125" style="8" customWidth="1"/>
    <col min="16119" max="16119" width="7.28515625" style="8" customWidth="1"/>
    <col min="16120" max="16196" width="3.5703125" style="8" customWidth="1"/>
    <col min="16197" max="16384" width="8" style="8"/>
  </cols>
  <sheetData>
    <row r="1" spans="2:73" ht="12" customHeight="1" x14ac:dyDescent="0.2"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</row>
    <row r="2" spans="2:73" ht="12" customHeight="1" x14ac:dyDescent="0.2">
      <c r="B2" s="673" t="s">
        <v>42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</row>
    <row r="3" spans="2:73" ht="12" thickBot="1" x14ac:dyDescent="0.25"/>
    <row r="4" spans="2:73" s="9" customFormat="1" ht="13.35" customHeight="1" x14ac:dyDescent="0.2">
      <c r="B4" s="569" t="s">
        <v>17</v>
      </c>
      <c r="C4" s="572" t="s">
        <v>18</v>
      </c>
      <c r="D4" s="674" t="s">
        <v>19</v>
      </c>
      <c r="E4" s="636"/>
      <c r="F4" s="636"/>
      <c r="G4" s="636"/>
      <c r="H4" s="636"/>
      <c r="I4" s="636"/>
      <c r="J4" s="675"/>
      <c r="K4" s="662" t="s">
        <v>24</v>
      </c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4"/>
      <c r="Y4" s="638" t="s">
        <v>25</v>
      </c>
      <c r="Z4" s="638"/>
      <c r="AA4" s="638"/>
      <c r="AB4" s="638"/>
      <c r="AC4" s="638"/>
      <c r="AD4" s="638"/>
      <c r="AE4" s="638"/>
      <c r="AF4" s="638"/>
      <c r="AG4" s="638"/>
      <c r="AH4" s="638"/>
      <c r="AI4" s="638"/>
      <c r="AJ4" s="638"/>
      <c r="AK4" s="638"/>
      <c r="AL4" s="638"/>
      <c r="AM4" s="638"/>
      <c r="AN4" s="638"/>
      <c r="AO4" s="638"/>
      <c r="AP4" s="638"/>
      <c r="AQ4" s="638"/>
      <c r="AR4" s="638"/>
      <c r="AS4" s="638"/>
      <c r="AT4" s="638"/>
      <c r="AU4" s="638"/>
      <c r="AV4" s="638"/>
      <c r="AW4" s="638"/>
      <c r="AX4" s="638"/>
      <c r="AY4" s="638"/>
      <c r="AZ4" s="638"/>
      <c r="BA4" s="638"/>
      <c r="BB4" s="638"/>
      <c r="BC4" s="638" t="s">
        <v>26</v>
      </c>
      <c r="BD4" s="638"/>
      <c r="BE4" s="638"/>
      <c r="BF4" s="638"/>
      <c r="BG4" s="638"/>
      <c r="BH4" s="638"/>
      <c r="BI4" s="638"/>
      <c r="BJ4" s="638"/>
      <c r="BK4" s="638"/>
      <c r="BL4" s="638"/>
      <c r="BM4" s="638"/>
      <c r="BN4" s="638"/>
      <c r="BO4" s="638"/>
      <c r="BP4" s="641"/>
      <c r="BR4" s="175"/>
      <c r="BS4" s="175"/>
      <c r="BT4" s="175"/>
      <c r="BU4" s="175"/>
    </row>
    <row r="5" spans="2:73" s="9" customFormat="1" ht="15.6" customHeight="1" x14ac:dyDescent="0.2">
      <c r="B5" s="570"/>
      <c r="C5" s="573"/>
      <c r="D5" s="676"/>
      <c r="E5" s="677"/>
      <c r="F5" s="677"/>
      <c r="G5" s="677"/>
      <c r="H5" s="677"/>
      <c r="I5" s="677"/>
      <c r="J5" s="678"/>
      <c r="K5" s="682" t="s">
        <v>20</v>
      </c>
      <c r="L5" s="637"/>
      <c r="M5" s="637"/>
      <c r="N5" s="637"/>
      <c r="O5" s="637"/>
      <c r="P5" s="637"/>
      <c r="Q5" s="683"/>
      <c r="R5" s="682" t="s">
        <v>240</v>
      </c>
      <c r="S5" s="637"/>
      <c r="T5" s="637"/>
      <c r="U5" s="637"/>
      <c r="V5" s="637"/>
      <c r="W5" s="637"/>
      <c r="X5" s="683"/>
      <c r="Y5" s="682" t="s">
        <v>43</v>
      </c>
      <c r="Z5" s="637"/>
      <c r="AA5" s="637"/>
      <c r="AB5" s="637"/>
      <c r="AC5" s="637"/>
      <c r="AD5" s="637"/>
      <c r="AE5" s="683"/>
      <c r="AF5" s="639" t="s">
        <v>250</v>
      </c>
      <c r="AG5" s="639"/>
      <c r="AH5" s="639"/>
      <c r="AI5" s="639"/>
      <c r="AJ5" s="639"/>
      <c r="AK5" s="639"/>
      <c r="AL5" s="639"/>
      <c r="AM5" s="639"/>
      <c r="AN5" s="639"/>
      <c r="AO5" s="639"/>
      <c r="AP5" s="639"/>
      <c r="AQ5" s="639"/>
      <c r="AR5" s="639"/>
      <c r="AS5" s="639"/>
      <c r="AT5" s="682" t="s">
        <v>252</v>
      </c>
      <c r="AU5" s="682"/>
      <c r="AV5" s="682"/>
      <c r="AW5" s="682"/>
      <c r="AX5" s="682"/>
      <c r="AY5" s="682"/>
      <c r="AZ5" s="682"/>
      <c r="BA5" s="639" t="s">
        <v>23</v>
      </c>
      <c r="BB5" s="639"/>
      <c r="BC5" s="639" t="s">
        <v>20</v>
      </c>
      <c r="BD5" s="639"/>
      <c r="BE5" s="639"/>
      <c r="BF5" s="639"/>
      <c r="BG5" s="639"/>
      <c r="BH5" s="639"/>
      <c r="BI5" s="639"/>
      <c r="BJ5" s="639" t="s">
        <v>240</v>
      </c>
      <c r="BK5" s="639"/>
      <c r="BL5" s="639"/>
      <c r="BM5" s="639"/>
      <c r="BN5" s="639"/>
      <c r="BO5" s="639"/>
      <c r="BP5" s="642"/>
      <c r="BR5" s="175"/>
      <c r="BS5" s="175"/>
      <c r="BT5" s="175"/>
      <c r="BU5" s="175"/>
    </row>
    <row r="6" spans="2:73" s="9" customFormat="1" ht="43.15" customHeight="1" thickBot="1" x14ac:dyDescent="0.25">
      <c r="B6" s="571"/>
      <c r="C6" s="574"/>
      <c r="D6" s="679"/>
      <c r="E6" s="680"/>
      <c r="F6" s="680"/>
      <c r="G6" s="680"/>
      <c r="H6" s="680"/>
      <c r="I6" s="680"/>
      <c r="J6" s="681"/>
      <c r="K6" s="679"/>
      <c r="L6" s="680"/>
      <c r="M6" s="680"/>
      <c r="N6" s="680"/>
      <c r="O6" s="680"/>
      <c r="P6" s="680"/>
      <c r="Q6" s="681"/>
      <c r="R6" s="679"/>
      <c r="S6" s="680"/>
      <c r="T6" s="680"/>
      <c r="U6" s="680"/>
      <c r="V6" s="680"/>
      <c r="W6" s="680"/>
      <c r="X6" s="681"/>
      <c r="Y6" s="679"/>
      <c r="Z6" s="680"/>
      <c r="AA6" s="680"/>
      <c r="AB6" s="680"/>
      <c r="AC6" s="680"/>
      <c r="AD6" s="680"/>
      <c r="AE6" s="681"/>
      <c r="AF6" s="682" t="s">
        <v>20</v>
      </c>
      <c r="AG6" s="682"/>
      <c r="AH6" s="682"/>
      <c r="AI6" s="682"/>
      <c r="AJ6" s="682"/>
      <c r="AK6" s="682"/>
      <c r="AL6" s="682"/>
      <c r="AM6" s="682" t="s">
        <v>240</v>
      </c>
      <c r="AN6" s="682"/>
      <c r="AO6" s="682"/>
      <c r="AP6" s="682"/>
      <c r="AQ6" s="682"/>
      <c r="AR6" s="682"/>
      <c r="AS6" s="682"/>
      <c r="AT6" s="682"/>
      <c r="AU6" s="682"/>
      <c r="AV6" s="682"/>
      <c r="AW6" s="682"/>
      <c r="AX6" s="682"/>
      <c r="AY6" s="682"/>
      <c r="AZ6" s="682"/>
      <c r="BA6" s="534" t="s">
        <v>20</v>
      </c>
      <c r="BB6" s="562" t="s">
        <v>240</v>
      </c>
      <c r="BC6" s="640"/>
      <c r="BD6" s="640"/>
      <c r="BE6" s="640"/>
      <c r="BF6" s="640"/>
      <c r="BG6" s="640"/>
      <c r="BH6" s="640"/>
      <c r="BI6" s="640"/>
      <c r="BJ6" s="640"/>
      <c r="BK6" s="640"/>
      <c r="BL6" s="640"/>
      <c r="BM6" s="640"/>
      <c r="BN6" s="640"/>
      <c r="BO6" s="640"/>
      <c r="BP6" s="643"/>
      <c r="BR6" s="175"/>
      <c r="BS6" s="175"/>
      <c r="BT6" s="175"/>
      <c r="BU6" s="175"/>
    </row>
    <row r="7" spans="2:73" s="170" customFormat="1" ht="15.6" customHeight="1" thickBot="1" x14ac:dyDescent="0.3">
      <c r="B7" s="44">
        <v>1</v>
      </c>
      <c r="C7" s="45">
        <v>2</v>
      </c>
      <c r="D7" s="652">
        <v>3</v>
      </c>
      <c r="E7" s="652"/>
      <c r="F7" s="652"/>
      <c r="G7" s="652"/>
      <c r="H7" s="652"/>
      <c r="I7" s="652"/>
      <c r="J7" s="652"/>
      <c r="K7" s="652">
        <v>4</v>
      </c>
      <c r="L7" s="652"/>
      <c r="M7" s="652"/>
      <c r="N7" s="652"/>
      <c r="O7" s="652"/>
      <c r="P7" s="652"/>
      <c r="Q7" s="652"/>
      <c r="R7" s="652">
        <v>5</v>
      </c>
      <c r="S7" s="652"/>
      <c r="T7" s="652"/>
      <c r="U7" s="652"/>
      <c r="V7" s="652"/>
      <c r="W7" s="652"/>
      <c r="X7" s="652"/>
      <c r="Y7" s="652">
        <v>6</v>
      </c>
      <c r="Z7" s="652"/>
      <c r="AA7" s="652"/>
      <c r="AB7" s="652"/>
      <c r="AC7" s="652"/>
      <c r="AD7" s="652"/>
      <c r="AE7" s="652"/>
      <c r="AF7" s="652">
        <v>7</v>
      </c>
      <c r="AG7" s="652"/>
      <c r="AH7" s="652"/>
      <c r="AI7" s="652"/>
      <c r="AJ7" s="652"/>
      <c r="AK7" s="652"/>
      <c r="AL7" s="652"/>
      <c r="AM7" s="652">
        <v>8</v>
      </c>
      <c r="AN7" s="652"/>
      <c r="AO7" s="652"/>
      <c r="AP7" s="652"/>
      <c r="AQ7" s="652"/>
      <c r="AR7" s="652"/>
      <c r="AS7" s="652"/>
      <c r="AT7" s="652">
        <v>9</v>
      </c>
      <c r="AU7" s="652"/>
      <c r="AV7" s="652"/>
      <c r="AW7" s="652"/>
      <c r="AX7" s="652"/>
      <c r="AY7" s="652"/>
      <c r="AZ7" s="652"/>
      <c r="BA7" s="312">
        <v>10</v>
      </c>
      <c r="BB7" s="312">
        <v>11</v>
      </c>
      <c r="BC7" s="668">
        <v>12</v>
      </c>
      <c r="BD7" s="669"/>
      <c r="BE7" s="669"/>
      <c r="BF7" s="669"/>
      <c r="BG7" s="669"/>
      <c r="BH7" s="669"/>
      <c r="BI7" s="670"/>
      <c r="BJ7" s="652">
        <v>13</v>
      </c>
      <c r="BK7" s="652"/>
      <c r="BL7" s="652"/>
      <c r="BM7" s="652"/>
      <c r="BN7" s="652"/>
      <c r="BO7" s="652"/>
      <c r="BP7" s="653"/>
      <c r="BR7" s="313"/>
      <c r="BS7" s="313"/>
      <c r="BT7" s="313"/>
      <c r="BU7" s="313"/>
    </row>
    <row r="8" spans="2:73" s="9" customFormat="1" ht="13.35" customHeight="1" x14ac:dyDescent="0.2">
      <c r="B8" s="671" t="s">
        <v>44</v>
      </c>
      <c r="C8" s="371">
        <v>52000</v>
      </c>
      <c r="D8" s="638" t="s">
        <v>50</v>
      </c>
      <c r="E8" s="638"/>
      <c r="F8" s="638"/>
      <c r="G8" s="638"/>
      <c r="H8" s="638"/>
      <c r="I8" s="638"/>
      <c r="J8" s="638"/>
      <c r="K8" s="368"/>
      <c r="L8" s="648">
        <f>L10+L12+L14+L16+L18+L20+L22</f>
        <v>34956446</v>
      </c>
      <c r="M8" s="648"/>
      <c r="N8" s="648"/>
      <c r="O8" s="648"/>
      <c r="P8" s="648"/>
      <c r="Q8" s="545"/>
      <c r="R8" s="544" t="s">
        <v>2</v>
      </c>
      <c r="S8" s="648">
        <f>S10+S12+S14+S16+S18+S20+S22</f>
        <v>12932522</v>
      </c>
      <c r="T8" s="648"/>
      <c r="U8" s="648"/>
      <c r="V8" s="648"/>
      <c r="W8" s="648"/>
      <c r="X8" s="545" t="s">
        <v>3</v>
      </c>
      <c r="Y8" s="544"/>
      <c r="Z8" s="648">
        <f>Z10+Z12+Z14+Z16+Z18+Z20+Z22</f>
        <v>9469368</v>
      </c>
      <c r="AA8" s="648"/>
      <c r="AB8" s="648"/>
      <c r="AC8" s="648"/>
      <c r="AD8" s="648"/>
      <c r="AE8" s="545"/>
      <c r="AF8" s="544" t="s">
        <v>2</v>
      </c>
      <c r="AG8" s="648">
        <f>AG10+AG12+AG14+AG16+AG18+AG20+AG22</f>
        <v>317595</v>
      </c>
      <c r="AH8" s="648"/>
      <c r="AI8" s="648"/>
      <c r="AJ8" s="648"/>
      <c r="AK8" s="648"/>
      <c r="AL8" s="545" t="s">
        <v>3</v>
      </c>
      <c r="AM8" s="544"/>
      <c r="AN8" s="648">
        <f>AN10+AN12+AN14+AN16+AN18+AN20+AN22</f>
        <v>424275</v>
      </c>
      <c r="AO8" s="648"/>
      <c r="AP8" s="648"/>
      <c r="AQ8" s="648"/>
      <c r="AR8" s="648"/>
      <c r="AS8" s="545"/>
      <c r="AT8" s="544" t="s">
        <v>2</v>
      </c>
      <c r="AU8" s="648">
        <f>AU10+AU12+AU14+AU16+AU18+AU20+AU22</f>
        <v>4964326</v>
      </c>
      <c r="AV8" s="648"/>
      <c r="AW8" s="648"/>
      <c r="AX8" s="648"/>
      <c r="AY8" s="648"/>
      <c r="AZ8" s="545" t="s">
        <v>3</v>
      </c>
      <c r="BA8" s="278">
        <f>BA10+BA12+BA14+BA16+BA18+BA20+BA22</f>
        <v>2287881</v>
      </c>
      <c r="BB8" s="278">
        <f>BB10+BB12+BB14+BB16+BB18+BB20+BB22</f>
        <v>893516</v>
      </c>
      <c r="BC8" s="544"/>
      <c r="BD8" s="648">
        <f>BD10+BD12+BD14+BD16+BD18+BD20+BD22</f>
        <v>46396100</v>
      </c>
      <c r="BE8" s="648"/>
      <c r="BF8" s="648"/>
      <c r="BG8" s="648"/>
      <c r="BH8" s="648"/>
      <c r="BI8" s="545"/>
      <c r="BJ8" s="544" t="s">
        <v>2</v>
      </c>
      <c r="BK8" s="648">
        <f>BK10+BK12+BK14+BK16+BK18+BK20+BK22</f>
        <v>18366089</v>
      </c>
      <c r="BL8" s="648"/>
      <c r="BM8" s="648"/>
      <c r="BN8" s="648"/>
      <c r="BO8" s="648"/>
      <c r="BP8" s="550" t="s">
        <v>3</v>
      </c>
      <c r="BR8" s="176">
        <f>L8-S8</f>
        <v>22023924</v>
      </c>
      <c r="BS8" s="176">
        <f>BD8-BK8</f>
        <v>28030011</v>
      </c>
      <c r="BT8" s="175"/>
      <c r="BU8" s="175"/>
    </row>
    <row r="9" spans="2:73" s="9" customFormat="1" ht="13.35" customHeight="1" thickBot="1" x14ac:dyDescent="0.25">
      <c r="B9" s="672"/>
      <c r="C9" s="372">
        <v>52100</v>
      </c>
      <c r="D9" s="639" t="s">
        <v>51</v>
      </c>
      <c r="E9" s="639"/>
      <c r="F9" s="639"/>
      <c r="G9" s="639"/>
      <c r="H9" s="639"/>
      <c r="I9" s="639"/>
      <c r="J9" s="639"/>
      <c r="K9" s="369"/>
      <c r="L9" s="626">
        <f>L11+L13+L15+L17+L19+L21+L23</f>
        <v>31321177</v>
      </c>
      <c r="M9" s="626"/>
      <c r="N9" s="626"/>
      <c r="O9" s="626"/>
      <c r="P9" s="626"/>
      <c r="Q9" s="553"/>
      <c r="R9" s="552" t="s">
        <v>2</v>
      </c>
      <c r="S9" s="626">
        <f>S11+S13+S15+S17+S19+S21</f>
        <v>10700544</v>
      </c>
      <c r="T9" s="626"/>
      <c r="U9" s="626"/>
      <c r="V9" s="626"/>
      <c r="W9" s="626"/>
      <c r="X9" s="553" t="s">
        <v>3</v>
      </c>
      <c r="Y9" s="552"/>
      <c r="Z9" s="626">
        <f>Z11+Z13+Z15+Z17+Z19+Z21+Z23</f>
        <v>4330810</v>
      </c>
      <c r="AA9" s="626"/>
      <c r="AB9" s="626"/>
      <c r="AC9" s="626"/>
      <c r="AD9" s="626"/>
      <c r="AE9" s="553"/>
      <c r="AF9" s="552" t="s">
        <v>2</v>
      </c>
      <c r="AG9" s="626">
        <f>AG11+AG13+AG15+AG17+AG19+AG21+AG23</f>
        <v>695541</v>
      </c>
      <c r="AH9" s="626"/>
      <c r="AI9" s="626"/>
      <c r="AJ9" s="626"/>
      <c r="AK9" s="626"/>
      <c r="AL9" s="553" t="s">
        <v>3</v>
      </c>
      <c r="AM9" s="552"/>
      <c r="AN9" s="626">
        <f>AN11+AN13+AN15+AN17+AN19+AN21+AN23</f>
        <v>354946</v>
      </c>
      <c r="AO9" s="626"/>
      <c r="AP9" s="626"/>
      <c r="AQ9" s="626"/>
      <c r="AR9" s="626"/>
      <c r="AS9" s="553"/>
      <c r="AT9" s="552" t="s">
        <v>2</v>
      </c>
      <c r="AU9" s="626">
        <f>AU11+AU13+AU15+AU17+AU19+AU21+AU23</f>
        <v>2586924</v>
      </c>
      <c r="AV9" s="626"/>
      <c r="AW9" s="626"/>
      <c r="AX9" s="626"/>
      <c r="AY9" s="626"/>
      <c r="AZ9" s="553" t="s">
        <v>3</v>
      </c>
      <c r="BA9" s="554">
        <f>BA11+BA13+BA15+BA17+BA19+BA21+BA23</f>
        <v>0</v>
      </c>
      <c r="BB9" s="554">
        <f>BB11+BB13+BB15+BB17+BB19+BB21+BB23</f>
        <v>0</v>
      </c>
      <c r="BC9" s="552"/>
      <c r="BD9" s="626">
        <f>BD11+BD13+BD15+BD17+BD19+BD21+BD23</f>
        <v>34956446</v>
      </c>
      <c r="BE9" s="626"/>
      <c r="BF9" s="626"/>
      <c r="BG9" s="626"/>
      <c r="BH9" s="626"/>
      <c r="BI9" s="553"/>
      <c r="BJ9" s="552" t="s">
        <v>2</v>
      </c>
      <c r="BK9" s="626">
        <f>BK11+BK13+BK15+BK17+BK19+BK21+BK23</f>
        <v>12932522</v>
      </c>
      <c r="BL9" s="626"/>
      <c r="BM9" s="626"/>
      <c r="BN9" s="626"/>
      <c r="BO9" s="626"/>
      <c r="BP9" s="559" t="s">
        <v>3</v>
      </c>
      <c r="BR9" s="176">
        <f t="shared" ref="BR9:BR23" si="0">L9-S9</f>
        <v>20620633</v>
      </c>
      <c r="BS9" s="176">
        <f t="shared" ref="BS9:BS23" si="1">BD9-BK9</f>
        <v>22023924</v>
      </c>
      <c r="BT9" s="175"/>
      <c r="BU9" s="175"/>
    </row>
    <row r="10" spans="2:73" s="9" customFormat="1" ht="13.35" customHeight="1" x14ac:dyDescent="0.2">
      <c r="B10" s="665" t="s">
        <v>45</v>
      </c>
      <c r="C10" s="61">
        <v>52001</v>
      </c>
      <c r="D10" s="638" t="s">
        <v>50</v>
      </c>
      <c r="E10" s="638"/>
      <c r="F10" s="638"/>
      <c r="G10" s="638"/>
      <c r="H10" s="638"/>
      <c r="I10" s="638"/>
      <c r="J10" s="638"/>
      <c r="K10" s="58"/>
      <c r="L10" s="627">
        <f>BD11</f>
        <v>2016711</v>
      </c>
      <c r="M10" s="627"/>
      <c r="N10" s="627"/>
      <c r="O10" s="627"/>
      <c r="P10" s="627"/>
      <c r="Q10" s="59"/>
      <c r="R10" s="58" t="s">
        <v>2</v>
      </c>
      <c r="S10" s="627">
        <f>BK11</f>
        <v>283742</v>
      </c>
      <c r="T10" s="627"/>
      <c r="U10" s="627"/>
      <c r="V10" s="627"/>
      <c r="W10" s="627"/>
      <c r="X10" s="59" t="s">
        <v>3</v>
      </c>
      <c r="Y10" s="58"/>
      <c r="Z10" s="627">
        <v>2366055</v>
      </c>
      <c r="AA10" s="627"/>
      <c r="AB10" s="627"/>
      <c r="AC10" s="627"/>
      <c r="AD10" s="627"/>
      <c r="AE10" s="59"/>
      <c r="AF10" s="58" t="s">
        <v>2</v>
      </c>
      <c r="AG10" s="627">
        <v>4295</v>
      </c>
      <c r="AH10" s="627"/>
      <c r="AI10" s="627"/>
      <c r="AJ10" s="627"/>
      <c r="AK10" s="627"/>
      <c r="AL10" s="59" t="s">
        <v>3</v>
      </c>
      <c r="AM10" s="58"/>
      <c r="AN10" s="627">
        <v>2978</v>
      </c>
      <c r="AO10" s="627"/>
      <c r="AP10" s="627"/>
      <c r="AQ10" s="627"/>
      <c r="AR10" s="627"/>
      <c r="AS10" s="59"/>
      <c r="AT10" s="58" t="s">
        <v>2</v>
      </c>
      <c r="AU10" s="627">
        <v>71601</v>
      </c>
      <c r="AV10" s="627"/>
      <c r="AW10" s="627"/>
      <c r="AX10" s="627"/>
      <c r="AY10" s="627"/>
      <c r="AZ10" s="59" t="s">
        <v>3</v>
      </c>
      <c r="BA10" s="258">
        <v>1001932</v>
      </c>
      <c r="BB10" s="258">
        <v>247771</v>
      </c>
      <c r="BC10" s="58"/>
      <c r="BD10" s="627">
        <f>L10+Z10-AG10+BA10</f>
        <v>5380403</v>
      </c>
      <c r="BE10" s="627"/>
      <c r="BF10" s="627"/>
      <c r="BG10" s="627"/>
      <c r="BH10" s="627"/>
      <c r="BI10" s="59"/>
      <c r="BJ10" s="58" t="s">
        <v>2</v>
      </c>
      <c r="BK10" s="627">
        <f>S10-AN10+AU10+BB10</f>
        <v>600136</v>
      </c>
      <c r="BL10" s="627"/>
      <c r="BM10" s="627"/>
      <c r="BN10" s="627"/>
      <c r="BO10" s="627"/>
      <c r="BP10" s="60" t="s">
        <v>3</v>
      </c>
      <c r="BR10" s="176">
        <f t="shared" si="0"/>
        <v>1732969</v>
      </c>
      <c r="BS10" s="176">
        <f t="shared" si="1"/>
        <v>4780267</v>
      </c>
      <c r="BT10" s="175"/>
      <c r="BU10" s="175"/>
    </row>
    <row r="11" spans="2:73" s="9" customFormat="1" ht="13.35" customHeight="1" thickBot="1" x14ac:dyDescent="0.25">
      <c r="B11" s="665"/>
      <c r="C11" s="61">
        <v>52101</v>
      </c>
      <c r="D11" s="639" t="s">
        <v>51</v>
      </c>
      <c r="E11" s="639"/>
      <c r="F11" s="639"/>
      <c r="G11" s="639"/>
      <c r="H11" s="639"/>
      <c r="I11" s="639"/>
      <c r="J11" s="639"/>
      <c r="K11" s="58"/>
      <c r="L11" s="627">
        <v>1813382</v>
      </c>
      <c r="M11" s="627"/>
      <c r="N11" s="627"/>
      <c r="O11" s="627"/>
      <c r="P11" s="627"/>
      <c r="Q11" s="59"/>
      <c r="R11" s="58" t="s">
        <v>2</v>
      </c>
      <c r="S11" s="627">
        <v>226537</v>
      </c>
      <c r="T11" s="627"/>
      <c r="U11" s="627"/>
      <c r="V11" s="627"/>
      <c r="W11" s="627"/>
      <c r="X11" s="59" t="s">
        <v>3</v>
      </c>
      <c r="Y11" s="58"/>
      <c r="Z11" s="627">
        <v>218580</v>
      </c>
      <c r="AA11" s="627"/>
      <c r="AB11" s="627"/>
      <c r="AC11" s="627"/>
      <c r="AD11" s="627"/>
      <c r="AE11" s="59"/>
      <c r="AF11" s="58" t="s">
        <v>2</v>
      </c>
      <c r="AG11" s="627">
        <f>204245-188994</f>
        <v>15251</v>
      </c>
      <c r="AH11" s="627"/>
      <c r="AI11" s="627"/>
      <c r="AJ11" s="627"/>
      <c r="AK11" s="627"/>
      <c r="AL11" s="59" t="s">
        <v>3</v>
      </c>
      <c r="AM11" s="58"/>
      <c r="AN11" s="627">
        <f>14815-11796</f>
        <v>3019</v>
      </c>
      <c r="AO11" s="627"/>
      <c r="AP11" s="627"/>
      <c r="AQ11" s="627"/>
      <c r="AR11" s="627"/>
      <c r="AS11" s="59"/>
      <c r="AT11" s="58" t="s">
        <v>2</v>
      </c>
      <c r="AU11" s="627">
        <f>72020-11796</f>
        <v>60224</v>
      </c>
      <c r="AV11" s="627"/>
      <c r="AW11" s="627"/>
      <c r="AX11" s="627"/>
      <c r="AY11" s="627"/>
      <c r="AZ11" s="59" t="s">
        <v>3</v>
      </c>
      <c r="BA11" s="258">
        <v>0</v>
      </c>
      <c r="BB11" s="258">
        <v>0</v>
      </c>
      <c r="BC11" s="58"/>
      <c r="BD11" s="627">
        <f t="shared" ref="BD11:BD22" si="2">L11+Z11-AG11+BA11</f>
        <v>2016711</v>
      </c>
      <c r="BE11" s="627"/>
      <c r="BF11" s="627"/>
      <c r="BG11" s="627"/>
      <c r="BH11" s="627"/>
      <c r="BI11" s="59"/>
      <c r="BJ11" s="58" t="s">
        <v>2</v>
      </c>
      <c r="BK11" s="627">
        <f t="shared" ref="BK11:BK21" si="3">S11-AN11+AU11+BB11</f>
        <v>283742</v>
      </c>
      <c r="BL11" s="627"/>
      <c r="BM11" s="627"/>
      <c r="BN11" s="627"/>
      <c r="BO11" s="627"/>
      <c r="BP11" s="60" t="s">
        <v>3</v>
      </c>
      <c r="BR11" s="176">
        <f t="shared" si="0"/>
        <v>1586845</v>
      </c>
      <c r="BS11" s="176">
        <f t="shared" si="1"/>
        <v>1732969</v>
      </c>
      <c r="BT11" s="175"/>
      <c r="BU11" s="176">
        <f>BR10-BS11</f>
        <v>0</v>
      </c>
    </row>
    <row r="12" spans="2:73" s="9" customFormat="1" ht="13.35" customHeight="1" x14ac:dyDescent="0.2">
      <c r="B12" s="666" t="s">
        <v>46</v>
      </c>
      <c r="C12" s="61">
        <v>52002</v>
      </c>
      <c r="D12" s="638" t="s">
        <v>50</v>
      </c>
      <c r="E12" s="638"/>
      <c r="F12" s="638"/>
      <c r="G12" s="638"/>
      <c r="H12" s="638"/>
      <c r="I12" s="638"/>
      <c r="J12" s="638"/>
      <c r="K12" s="58"/>
      <c r="L12" s="627">
        <f>BD13</f>
        <v>3951915</v>
      </c>
      <c r="M12" s="627"/>
      <c r="N12" s="627"/>
      <c r="O12" s="627"/>
      <c r="P12" s="627"/>
      <c r="Q12" s="59"/>
      <c r="R12" s="58" t="s">
        <v>2</v>
      </c>
      <c r="S12" s="627">
        <f>BK13</f>
        <v>1212439</v>
      </c>
      <c r="T12" s="627"/>
      <c r="U12" s="627"/>
      <c r="V12" s="627"/>
      <c r="W12" s="627"/>
      <c r="X12" s="59" t="s">
        <v>3</v>
      </c>
      <c r="Y12" s="58"/>
      <c r="Z12" s="627">
        <v>315710</v>
      </c>
      <c r="AA12" s="627"/>
      <c r="AB12" s="627"/>
      <c r="AC12" s="627"/>
      <c r="AD12" s="627"/>
      <c r="AE12" s="59"/>
      <c r="AF12" s="58" t="s">
        <v>2</v>
      </c>
      <c r="AG12" s="627">
        <v>3811</v>
      </c>
      <c r="AH12" s="627"/>
      <c r="AI12" s="627"/>
      <c r="AJ12" s="627"/>
      <c r="AK12" s="627"/>
      <c r="AL12" s="59" t="s">
        <v>3</v>
      </c>
      <c r="AM12" s="58"/>
      <c r="AN12" s="627">
        <v>1497</v>
      </c>
      <c r="AO12" s="627"/>
      <c r="AP12" s="627"/>
      <c r="AQ12" s="627"/>
      <c r="AR12" s="627"/>
      <c r="AS12" s="59"/>
      <c r="AT12" s="58" t="s">
        <v>2</v>
      </c>
      <c r="AU12" s="627">
        <v>231936</v>
      </c>
      <c r="AV12" s="627"/>
      <c r="AW12" s="627"/>
      <c r="AX12" s="627"/>
      <c r="AY12" s="627"/>
      <c r="AZ12" s="59" t="s">
        <v>3</v>
      </c>
      <c r="BA12" s="258">
        <v>1285949</v>
      </c>
      <c r="BB12" s="258">
        <v>645745</v>
      </c>
      <c r="BC12" s="58"/>
      <c r="BD12" s="627">
        <f t="shared" si="2"/>
        <v>5549763</v>
      </c>
      <c r="BE12" s="627"/>
      <c r="BF12" s="627"/>
      <c r="BG12" s="627"/>
      <c r="BH12" s="627"/>
      <c r="BI12" s="59"/>
      <c r="BJ12" s="58" t="s">
        <v>2</v>
      </c>
      <c r="BK12" s="627">
        <f t="shared" si="3"/>
        <v>2088623</v>
      </c>
      <c r="BL12" s="627"/>
      <c r="BM12" s="627"/>
      <c r="BN12" s="627"/>
      <c r="BO12" s="627"/>
      <c r="BP12" s="60" t="s">
        <v>3</v>
      </c>
      <c r="BR12" s="176">
        <f t="shared" si="0"/>
        <v>2739476</v>
      </c>
      <c r="BS12" s="176">
        <f>BD12-BK12</f>
        <v>3461140</v>
      </c>
      <c r="BT12" s="175"/>
      <c r="BU12" s="176"/>
    </row>
    <row r="13" spans="2:73" s="9" customFormat="1" ht="13.35" customHeight="1" thickBot="1" x14ac:dyDescent="0.25">
      <c r="B13" s="667"/>
      <c r="C13" s="61">
        <v>52102</v>
      </c>
      <c r="D13" s="639" t="s">
        <v>51</v>
      </c>
      <c r="E13" s="639"/>
      <c r="F13" s="639"/>
      <c r="G13" s="639"/>
      <c r="H13" s="639"/>
      <c r="I13" s="639"/>
      <c r="J13" s="639"/>
      <c r="K13" s="58"/>
      <c r="L13" s="627">
        <v>3611265</v>
      </c>
      <c r="M13" s="627"/>
      <c r="N13" s="627"/>
      <c r="O13" s="627"/>
      <c r="P13" s="627"/>
      <c r="Q13" s="59"/>
      <c r="R13" s="58" t="s">
        <v>2</v>
      </c>
      <c r="S13" s="627">
        <v>982616</v>
      </c>
      <c r="T13" s="627"/>
      <c r="U13" s="627"/>
      <c r="V13" s="627"/>
      <c r="W13" s="627"/>
      <c r="X13" s="59" t="s">
        <v>3</v>
      </c>
      <c r="Y13" s="58"/>
      <c r="Z13" s="627">
        <f>566020-141103</f>
        <v>424917</v>
      </c>
      <c r="AA13" s="627"/>
      <c r="AB13" s="627"/>
      <c r="AC13" s="627"/>
      <c r="AD13" s="627"/>
      <c r="AE13" s="59"/>
      <c r="AF13" s="58" t="s">
        <v>2</v>
      </c>
      <c r="AG13" s="627">
        <f>225370-141103</f>
        <v>84267</v>
      </c>
      <c r="AH13" s="627"/>
      <c r="AI13" s="627"/>
      <c r="AJ13" s="627"/>
      <c r="AK13" s="627"/>
      <c r="AL13" s="59" t="s">
        <v>3</v>
      </c>
      <c r="AM13" s="58"/>
      <c r="AN13" s="627">
        <f>22841-10563</f>
        <v>12278</v>
      </c>
      <c r="AO13" s="627"/>
      <c r="AP13" s="627"/>
      <c r="AQ13" s="627"/>
      <c r="AR13" s="627"/>
      <c r="AS13" s="59"/>
      <c r="AT13" s="58" t="s">
        <v>2</v>
      </c>
      <c r="AU13" s="627">
        <f>252664-10563</f>
        <v>242101</v>
      </c>
      <c r="AV13" s="627"/>
      <c r="AW13" s="627"/>
      <c r="AX13" s="627"/>
      <c r="AY13" s="627"/>
      <c r="AZ13" s="59" t="s">
        <v>3</v>
      </c>
      <c r="BA13" s="258">
        <v>0</v>
      </c>
      <c r="BB13" s="258">
        <v>0</v>
      </c>
      <c r="BC13" s="58"/>
      <c r="BD13" s="627">
        <f t="shared" si="2"/>
        <v>3951915</v>
      </c>
      <c r="BE13" s="627"/>
      <c r="BF13" s="627"/>
      <c r="BG13" s="627"/>
      <c r="BH13" s="627"/>
      <c r="BI13" s="59"/>
      <c r="BJ13" s="58" t="s">
        <v>2</v>
      </c>
      <c r="BK13" s="627">
        <f t="shared" si="3"/>
        <v>1212439</v>
      </c>
      <c r="BL13" s="627"/>
      <c r="BM13" s="627"/>
      <c r="BN13" s="627"/>
      <c r="BO13" s="627"/>
      <c r="BP13" s="60" t="s">
        <v>3</v>
      </c>
      <c r="BR13" s="176">
        <f t="shared" si="0"/>
        <v>2628649</v>
      </c>
      <c r="BS13" s="176">
        <f t="shared" si="1"/>
        <v>2739476</v>
      </c>
      <c r="BT13" s="175"/>
      <c r="BU13" s="176">
        <f t="shared" ref="BU13:BU23" si="4">BR12-BS13</f>
        <v>0</v>
      </c>
    </row>
    <row r="14" spans="2:73" s="9" customFormat="1" ht="13.35" customHeight="1" x14ac:dyDescent="0.2">
      <c r="B14" s="666" t="s">
        <v>47</v>
      </c>
      <c r="C14" s="61">
        <v>52003</v>
      </c>
      <c r="D14" s="638" t="s">
        <v>50</v>
      </c>
      <c r="E14" s="638"/>
      <c r="F14" s="638"/>
      <c r="G14" s="638"/>
      <c r="H14" s="638"/>
      <c r="I14" s="638"/>
      <c r="J14" s="638"/>
      <c r="K14" s="58"/>
      <c r="L14" s="627">
        <f>BD15</f>
        <v>2375136</v>
      </c>
      <c r="M14" s="627"/>
      <c r="N14" s="627"/>
      <c r="O14" s="627"/>
      <c r="P14" s="627"/>
      <c r="Q14" s="59"/>
      <c r="R14" s="58" t="s">
        <v>2</v>
      </c>
      <c r="S14" s="627">
        <f>BK15</f>
        <v>1236885</v>
      </c>
      <c r="T14" s="627"/>
      <c r="U14" s="627"/>
      <c r="V14" s="627"/>
      <c r="W14" s="627"/>
      <c r="X14" s="59" t="s">
        <v>3</v>
      </c>
      <c r="Y14" s="58"/>
      <c r="Z14" s="627">
        <v>305715</v>
      </c>
      <c r="AA14" s="627"/>
      <c r="AB14" s="627"/>
      <c r="AC14" s="627"/>
      <c r="AD14" s="627"/>
      <c r="AE14" s="59"/>
      <c r="AF14" s="58" t="s">
        <v>2</v>
      </c>
      <c r="AG14" s="627">
        <v>25321</v>
      </c>
      <c r="AH14" s="627"/>
      <c r="AI14" s="627"/>
      <c r="AJ14" s="627"/>
      <c r="AK14" s="627"/>
      <c r="AL14" s="59" t="s">
        <v>3</v>
      </c>
      <c r="AM14" s="58"/>
      <c r="AN14" s="627">
        <v>66762</v>
      </c>
      <c r="AO14" s="627"/>
      <c r="AP14" s="627"/>
      <c r="AQ14" s="627"/>
      <c r="AR14" s="627"/>
      <c r="AS14" s="59"/>
      <c r="AT14" s="58" t="s">
        <v>2</v>
      </c>
      <c r="AU14" s="627">
        <v>321802</v>
      </c>
      <c r="AV14" s="627"/>
      <c r="AW14" s="627"/>
      <c r="AX14" s="627"/>
      <c r="AY14" s="627"/>
      <c r="AZ14" s="59" t="s">
        <v>3</v>
      </c>
      <c r="BA14" s="258">
        <v>0</v>
      </c>
      <c r="BB14" s="258">
        <v>0</v>
      </c>
      <c r="BC14" s="58"/>
      <c r="BD14" s="627">
        <f t="shared" si="2"/>
        <v>2655530</v>
      </c>
      <c r="BE14" s="627"/>
      <c r="BF14" s="627"/>
      <c r="BG14" s="627"/>
      <c r="BH14" s="627"/>
      <c r="BI14" s="59"/>
      <c r="BJ14" s="58" t="s">
        <v>2</v>
      </c>
      <c r="BK14" s="627">
        <f t="shared" si="3"/>
        <v>1491925</v>
      </c>
      <c r="BL14" s="627"/>
      <c r="BM14" s="627"/>
      <c r="BN14" s="627"/>
      <c r="BO14" s="627"/>
      <c r="BP14" s="60" t="s">
        <v>3</v>
      </c>
      <c r="BR14" s="176">
        <f t="shared" si="0"/>
        <v>1138251</v>
      </c>
      <c r="BS14" s="176">
        <f t="shared" si="1"/>
        <v>1163605</v>
      </c>
      <c r="BT14" s="175"/>
      <c r="BU14" s="176"/>
    </row>
    <row r="15" spans="2:73" s="9" customFormat="1" ht="13.35" customHeight="1" thickBot="1" x14ac:dyDescent="0.25">
      <c r="B15" s="667"/>
      <c r="C15" s="61">
        <v>52103</v>
      </c>
      <c r="D15" s="639" t="s">
        <v>51</v>
      </c>
      <c r="E15" s="639"/>
      <c r="F15" s="639"/>
      <c r="G15" s="639"/>
      <c r="H15" s="639"/>
      <c r="I15" s="639"/>
      <c r="J15" s="639"/>
      <c r="K15" s="58"/>
      <c r="L15" s="627">
        <v>2133337</v>
      </c>
      <c r="M15" s="627"/>
      <c r="N15" s="627"/>
      <c r="O15" s="627"/>
      <c r="P15" s="627"/>
      <c r="Q15" s="59"/>
      <c r="R15" s="58" t="s">
        <v>2</v>
      </c>
      <c r="S15" s="627">
        <v>1041380</v>
      </c>
      <c r="T15" s="627"/>
      <c r="U15" s="627"/>
      <c r="V15" s="627"/>
      <c r="W15" s="627"/>
      <c r="X15" s="59" t="s">
        <v>3</v>
      </c>
      <c r="Y15" s="58"/>
      <c r="Z15" s="627">
        <f>568511-353-112224</f>
        <v>455934</v>
      </c>
      <c r="AA15" s="627"/>
      <c r="AB15" s="627"/>
      <c r="AC15" s="627"/>
      <c r="AD15" s="627"/>
      <c r="AE15" s="59"/>
      <c r="AF15" s="58" t="s">
        <v>2</v>
      </c>
      <c r="AG15" s="627">
        <f>326712-82-112495</f>
        <v>214135</v>
      </c>
      <c r="AH15" s="627"/>
      <c r="AI15" s="627"/>
      <c r="AJ15" s="627"/>
      <c r="AK15" s="627"/>
      <c r="AL15" s="59" t="s">
        <v>3</v>
      </c>
      <c r="AM15" s="58"/>
      <c r="AN15" s="627">
        <f>131421-41575</f>
        <v>89846</v>
      </c>
      <c r="AO15" s="627"/>
      <c r="AP15" s="627"/>
      <c r="AQ15" s="627"/>
      <c r="AR15" s="627"/>
      <c r="AS15" s="59"/>
      <c r="AT15" s="58" t="s">
        <v>2</v>
      </c>
      <c r="AU15" s="627">
        <f>326926-41575</f>
        <v>285351</v>
      </c>
      <c r="AV15" s="627"/>
      <c r="AW15" s="627"/>
      <c r="AX15" s="627"/>
      <c r="AY15" s="627"/>
      <c r="AZ15" s="59" t="s">
        <v>3</v>
      </c>
      <c r="BA15" s="258">
        <v>0</v>
      </c>
      <c r="BB15" s="258">
        <v>0</v>
      </c>
      <c r="BC15" s="58"/>
      <c r="BD15" s="627">
        <f t="shared" si="2"/>
        <v>2375136</v>
      </c>
      <c r="BE15" s="627"/>
      <c r="BF15" s="627"/>
      <c r="BG15" s="627"/>
      <c r="BH15" s="627"/>
      <c r="BI15" s="59"/>
      <c r="BJ15" s="58" t="s">
        <v>2</v>
      </c>
      <c r="BK15" s="627">
        <f t="shared" si="3"/>
        <v>1236885</v>
      </c>
      <c r="BL15" s="627"/>
      <c r="BM15" s="627"/>
      <c r="BN15" s="627"/>
      <c r="BO15" s="627"/>
      <c r="BP15" s="60" t="s">
        <v>3</v>
      </c>
      <c r="BR15" s="176">
        <f t="shared" si="0"/>
        <v>1091957</v>
      </c>
      <c r="BS15" s="176">
        <f>BD15-BK15</f>
        <v>1138251</v>
      </c>
      <c r="BT15" s="175"/>
      <c r="BU15" s="176">
        <f>BR14-BS15</f>
        <v>0</v>
      </c>
    </row>
    <row r="16" spans="2:73" s="9" customFormat="1" ht="13.35" customHeight="1" x14ac:dyDescent="0.2">
      <c r="B16" s="666" t="s">
        <v>48</v>
      </c>
      <c r="C16" s="61">
        <v>52004</v>
      </c>
      <c r="D16" s="638" t="s">
        <v>50</v>
      </c>
      <c r="E16" s="638"/>
      <c r="F16" s="638"/>
      <c r="G16" s="638"/>
      <c r="H16" s="638"/>
      <c r="I16" s="638"/>
      <c r="J16" s="638"/>
      <c r="K16" s="58"/>
      <c r="L16" s="627">
        <f>BD17</f>
        <v>21956032</v>
      </c>
      <c r="M16" s="627"/>
      <c r="N16" s="627"/>
      <c r="O16" s="627"/>
      <c r="P16" s="627"/>
      <c r="Q16" s="59"/>
      <c r="R16" s="58" t="s">
        <v>2</v>
      </c>
      <c r="S16" s="627">
        <f>BK17</f>
        <v>7763828</v>
      </c>
      <c r="T16" s="627"/>
      <c r="U16" s="627"/>
      <c r="V16" s="627"/>
      <c r="W16" s="627"/>
      <c r="X16" s="59" t="s">
        <v>3</v>
      </c>
      <c r="Y16" s="58"/>
      <c r="Z16" s="627">
        <v>6090973</v>
      </c>
      <c r="AA16" s="627"/>
      <c r="AB16" s="627"/>
      <c r="AC16" s="627"/>
      <c r="AD16" s="627"/>
      <c r="AE16" s="59"/>
      <c r="AF16" s="58" t="s">
        <v>2</v>
      </c>
      <c r="AG16" s="627">
        <v>69780</v>
      </c>
      <c r="AH16" s="627"/>
      <c r="AI16" s="627"/>
      <c r="AJ16" s="627"/>
      <c r="AK16" s="627"/>
      <c r="AL16" s="59" t="s">
        <v>3</v>
      </c>
      <c r="AM16" s="58"/>
      <c r="AN16" s="627">
        <v>164767</v>
      </c>
      <c r="AO16" s="627"/>
      <c r="AP16" s="627"/>
      <c r="AQ16" s="627"/>
      <c r="AR16" s="627"/>
      <c r="AS16" s="59"/>
      <c r="AT16" s="58" t="s">
        <v>2</v>
      </c>
      <c r="AU16" s="627">
        <v>3921096</v>
      </c>
      <c r="AV16" s="627"/>
      <c r="AW16" s="627"/>
      <c r="AX16" s="627"/>
      <c r="AY16" s="627"/>
      <c r="AZ16" s="59" t="s">
        <v>3</v>
      </c>
      <c r="BA16" s="258">
        <v>0</v>
      </c>
      <c r="BB16" s="258">
        <v>0</v>
      </c>
      <c r="BC16" s="58"/>
      <c r="BD16" s="627">
        <f t="shared" si="2"/>
        <v>27977225</v>
      </c>
      <c r="BE16" s="627"/>
      <c r="BF16" s="627"/>
      <c r="BG16" s="627"/>
      <c r="BH16" s="627"/>
      <c r="BI16" s="59"/>
      <c r="BJ16" s="58" t="s">
        <v>2</v>
      </c>
      <c r="BK16" s="627">
        <f t="shared" si="3"/>
        <v>11520157</v>
      </c>
      <c r="BL16" s="627"/>
      <c r="BM16" s="627"/>
      <c r="BN16" s="627"/>
      <c r="BO16" s="627"/>
      <c r="BP16" s="60" t="s">
        <v>3</v>
      </c>
      <c r="BR16" s="176">
        <f t="shared" si="0"/>
        <v>14192204</v>
      </c>
      <c r="BS16" s="176">
        <f t="shared" si="1"/>
        <v>16457068</v>
      </c>
      <c r="BT16" s="175"/>
      <c r="BU16" s="176"/>
    </row>
    <row r="17" spans="2:73" s="9" customFormat="1" ht="13.35" customHeight="1" thickBot="1" x14ac:dyDescent="0.25">
      <c r="B17" s="667"/>
      <c r="C17" s="61">
        <v>52104</v>
      </c>
      <c r="D17" s="639" t="s">
        <v>51</v>
      </c>
      <c r="E17" s="639"/>
      <c r="F17" s="639"/>
      <c r="G17" s="639"/>
      <c r="H17" s="639"/>
      <c r="I17" s="639"/>
      <c r="J17" s="639"/>
      <c r="K17" s="58"/>
      <c r="L17" s="627">
        <v>19390131</v>
      </c>
      <c r="M17" s="627"/>
      <c r="N17" s="627"/>
      <c r="O17" s="627"/>
      <c r="P17" s="627"/>
      <c r="Q17" s="59"/>
      <c r="R17" s="58" t="s">
        <v>2</v>
      </c>
      <c r="S17" s="627">
        <v>6459474</v>
      </c>
      <c r="T17" s="627"/>
      <c r="U17" s="627"/>
      <c r="V17" s="627"/>
      <c r="W17" s="627"/>
      <c r="X17" s="59" t="s">
        <v>3</v>
      </c>
      <c r="Y17" s="58"/>
      <c r="Z17" s="627">
        <v>2781738</v>
      </c>
      <c r="AA17" s="627"/>
      <c r="AB17" s="627"/>
      <c r="AC17" s="627"/>
      <c r="AD17" s="627"/>
      <c r="AE17" s="59"/>
      <c r="AF17" s="58" t="s">
        <v>2</v>
      </c>
      <c r="AG17" s="627">
        <f>219951-4114</f>
        <v>215837</v>
      </c>
      <c r="AH17" s="627"/>
      <c r="AI17" s="627"/>
      <c r="AJ17" s="627"/>
      <c r="AK17" s="627"/>
      <c r="AL17" s="59" t="s">
        <v>3</v>
      </c>
      <c r="AM17" s="58"/>
      <c r="AN17" s="627">
        <f>213640-2640</f>
        <v>211000</v>
      </c>
      <c r="AO17" s="627"/>
      <c r="AP17" s="627"/>
      <c r="AQ17" s="627"/>
      <c r="AR17" s="627"/>
      <c r="AS17" s="59"/>
      <c r="AT17" s="58" t="s">
        <v>2</v>
      </c>
      <c r="AU17" s="627">
        <v>1515354</v>
      </c>
      <c r="AV17" s="627"/>
      <c r="AW17" s="627"/>
      <c r="AX17" s="627"/>
      <c r="AY17" s="627"/>
      <c r="AZ17" s="59" t="s">
        <v>3</v>
      </c>
      <c r="BA17" s="258">
        <v>0</v>
      </c>
      <c r="BB17" s="258">
        <v>0</v>
      </c>
      <c r="BC17" s="58"/>
      <c r="BD17" s="627">
        <f t="shared" si="2"/>
        <v>21956032</v>
      </c>
      <c r="BE17" s="627"/>
      <c r="BF17" s="627"/>
      <c r="BG17" s="627"/>
      <c r="BH17" s="627"/>
      <c r="BI17" s="59"/>
      <c r="BJ17" s="58" t="s">
        <v>2</v>
      </c>
      <c r="BK17" s="627">
        <f t="shared" si="3"/>
        <v>7763828</v>
      </c>
      <c r="BL17" s="627"/>
      <c r="BM17" s="627"/>
      <c r="BN17" s="627"/>
      <c r="BO17" s="627"/>
      <c r="BP17" s="60" t="s">
        <v>3</v>
      </c>
      <c r="BR17" s="176">
        <f t="shared" si="0"/>
        <v>12930657</v>
      </c>
      <c r="BS17" s="176">
        <f t="shared" si="1"/>
        <v>14192204</v>
      </c>
      <c r="BT17" s="175"/>
      <c r="BU17" s="176">
        <f t="shared" si="4"/>
        <v>0</v>
      </c>
    </row>
    <row r="18" spans="2:73" s="9" customFormat="1" ht="13.35" customHeight="1" x14ac:dyDescent="0.2">
      <c r="B18" s="665" t="s">
        <v>49</v>
      </c>
      <c r="C18" s="61">
        <v>52005</v>
      </c>
      <c r="D18" s="638" t="s">
        <v>50</v>
      </c>
      <c r="E18" s="638"/>
      <c r="F18" s="638"/>
      <c r="G18" s="638"/>
      <c r="H18" s="638"/>
      <c r="I18" s="638"/>
      <c r="J18" s="638"/>
      <c r="K18" s="58"/>
      <c r="L18" s="627">
        <f>BD19</f>
        <v>4547972</v>
      </c>
      <c r="M18" s="627"/>
      <c r="N18" s="627"/>
      <c r="O18" s="627"/>
      <c r="P18" s="627"/>
      <c r="Q18" s="59"/>
      <c r="R18" s="58" t="s">
        <v>2</v>
      </c>
      <c r="S18" s="627">
        <f>BK19</f>
        <v>2434571</v>
      </c>
      <c r="T18" s="627"/>
      <c r="U18" s="627"/>
      <c r="V18" s="627"/>
      <c r="W18" s="627"/>
      <c r="X18" s="59" t="s">
        <v>3</v>
      </c>
      <c r="Y18" s="58"/>
      <c r="Z18" s="627">
        <v>389558</v>
      </c>
      <c r="AA18" s="627"/>
      <c r="AB18" s="627"/>
      <c r="AC18" s="627"/>
      <c r="AD18" s="627"/>
      <c r="AE18" s="59"/>
      <c r="AF18" s="58" t="s">
        <v>2</v>
      </c>
      <c r="AG18" s="627">
        <v>214071</v>
      </c>
      <c r="AH18" s="627"/>
      <c r="AI18" s="627"/>
      <c r="AJ18" s="627"/>
      <c r="AK18" s="627"/>
      <c r="AL18" s="59" t="s">
        <v>3</v>
      </c>
      <c r="AM18" s="58"/>
      <c r="AN18" s="627">
        <v>188045</v>
      </c>
      <c r="AO18" s="627"/>
      <c r="AP18" s="627"/>
      <c r="AQ18" s="627"/>
      <c r="AR18" s="627"/>
      <c r="AS18" s="59"/>
      <c r="AT18" s="58" t="s">
        <v>2</v>
      </c>
      <c r="AU18" s="627">
        <v>417252</v>
      </c>
      <c r="AV18" s="627"/>
      <c r="AW18" s="627"/>
      <c r="AX18" s="627"/>
      <c r="AY18" s="627"/>
      <c r="AZ18" s="59" t="s">
        <v>3</v>
      </c>
      <c r="BA18" s="258">
        <v>0</v>
      </c>
      <c r="BB18" s="258">
        <v>0</v>
      </c>
      <c r="BC18" s="58"/>
      <c r="BD18" s="627">
        <f t="shared" si="2"/>
        <v>4723459</v>
      </c>
      <c r="BE18" s="627"/>
      <c r="BF18" s="627"/>
      <c r="BG18" s="627"/>
      <c r="BH18" s="627"/>
      <c r="BI18" s="59"/>
      <c r="BJ18" s="58" t="s">
        <v>2</v>
      </c>
      <c r="BK18" s="627">
        <f t="shared" si="3"/>
        <v>2663778</v>
      </c>
      <c r="BL18" s="627"/>
      <c r="BM18" s="627"/>
      <c r="BN18" s="627"/>
      <c r="BO18" s="627"/>
      <c r="BP18" s="60" t="s">
        <v>3</v>
      </c>
      <c r="BR18" s="176">
        <f t="shared" si="0"/>
        <v>2113401</v>
      </c>
      <c r="BS18" s="176">
        <f t="shared" si="1"/>
        <v>2059681</v>
      </c>
      <c r="BT18" s="175"/>
      <c r="BU18" s="176"/>
    </row>
    <row r="19" spans="2:73" s="9" customFormat="1" ht="13.35" customHeight="1" thickBot="1" x14ac:dyDescent="0.25">
      <c r="B19" s="665"/>
      <c r="C19" s="61">
        <v>52105</v>
      </c>
      <c r="D19" s="639" t="s">
        <v>51</v>
      </c>
      <c r="E19" s="639"/>
      <c r="F19" s="639"/>
      <c r="G19" s="639"/>
      <c r="H19" s="639"/>
      <c r="I19" s="639"/>
      <c r="J19" s="639"/>
      <c r="K19" s="58"/>
      <c r="L19" s="627">
        <v>4264443</v>
      </c>
      <c r="M19" s="627"/>
      <c r="N19" s="627"/>
      <c r="O19" s="627"/>
      <c r="P19" s="627"/>
      <c r="Q19" s="59"/>
      <c r="R19" s="58" t="s">
        <v>2</v>
      </c>
      <c r="S19" s="627">
        <v>1990057</v>
      </c>
      <c r="T19" s="627"/>
      <c r="U19" s="627"/>
      <c r="V19" s="627"/>
      <c r="W19" s="627"/>
      <c r="X19" s="59" t="s">
        <v>3</v>
      </c>
      <c r="Y19" s="58"/>
      <c r="Z19" s="627">
        <f>328964-120-251</f>
        <v>328593</v>
      </c>
      <c r="AA19" s="627"/>
      <c r="AB19" s="627"/>
      <c r="AC19" s="627"/>
      <c r="AD19" s="627"/>
      <c r="AE19" s="59"/>
      <c r="AF19" s="58" t="s">
        <v>2</v>
      </c>
      <c r="AG19" s="627">
        <f>45435-371</f>
        <v>45064</v>
      </c>
      <c r="AH19" s="627"/>
      <c r="AI19" s="627"/>
      <c r="AJ19" s="627"/>
      <c r="AK19" s="627"/>
      <c r="AL19" s="59" t="s">
        <v>3</v>
      </c>
      <c r="AM19" s="58"/>
      <c r="AN19" s="627">
        <f>39076-64-209</f>
        <v>38803</v>
      </c>
      <c r="AO19" s="627"/>
      <c r="AP19" s="627"/>
      <c r="AQ19" s="627"/>
      <c r="AR19" s="627"/>
      <c r="AS19" s="59"/>
      <c r="AT19" s="58" t="s">
        <v>2</v>
      </c>
      <c r="AU19" s="627">
        <f>483590-273</f>
        <v>483317</v>
      </c>
      <c r="AV19" s="627"/>
      <c r="AW19" s="627"/>
      <c r="AX19" s="627"/>
      <c r="AY19" s="627"/>
      <c r="AZ19" s="59" t="s">
        <v>3</v>
      </c>
      <c r="BA19" s="258">
        <v>0</v>
      </c>
      <c r="BB19" s="258">
        <v>0</v>
      </c>
      <c r="BC19" s="58"/>
      <c r="BD19" s="627">
        <f t="shared" si="2"/>
        <v>4547972</v>
      </c>
      <c r="BE19" s="627"/>
      <c r="BF19" s="627"/>
      <c r="BG19" s="627"/>
      <c r="BH19" s="627"/>
      <c r="BI19" s="59"/>
      <c r="BJ19" s="58" t="s">
        <v>2</v>
      </c>
      <c r="BK19" s="627">
        <f t="shared" si="3"/>
        <v>2434571</v>
      </c>
      <c r="BL19" s="627"/>
      <c r="BM19" s="627"/>
      <c r="BN19" s="627"/>
      <c r="BO19" s="627"/>
      <c r="BP19" s="60" t="s">
        <v>3</v>
      </c>
      <c r="BR19" s="176">
        <f t="shared" si="0"/>
        <v>2274386</v>
      </c>
      <c r="BS19" s="176">
        <f t="shared" si="1"/>
        <v>2113401</v>
      </c>
      <c r="BT19" s="175"/>
      <c r="BU19" s="176">
        <f>BR18-BS19</f>
        <v>0</v>
      </c>
    </row>
    <row r="20" spans="2:73" s="9" customFormat="1" ht="13.35" customHeight="1" x14ac:dyDescent="0.2">
      <c r="B20" s="660" t="s">
        <v>58</v>
      </c>
      <c r="C20" s="61">
        <v>52006</v>
      </c>
      <c r="D20" s="638" t="s">
        <v>50</v>
      </c>
      <c r="E20" s="638"/>
      <c r="F20" s="638"/>
      <c r="G20" s="638"/>
      <c r="H20" s="638"/>
      <c r="I20" s="638"/>
      <c r="J20" s="638"/>
      <c r="K20" s="58"/>
      <c r="L20" s="627">
        <f>BD21</f>
        <v>7035</v>
      </c>
      <c r="M20" s="627"/>
      <c r="N20" s="627"/>
      <c r="O20" s="627"/>
      <c r="P20" s="627"/>
      <c r="Q20" s="59"/>
      <c r="R20" s="58" t="s">
        <v>2</v>
      </c>
      <c r="S20" s="627">
        <f>BK21</f>
        <v>1057</v>
      </c>
      <c r="T20" s="627"/>
      <c r="U20" s="627"/>
      <c r="V20" s="627"/>
      <c r="W20" s="627"/>
      <c r="X20" s="59" t="s">
        <v>3</v>
      </c>
      <c r="Y20" s="58"/>
      <c r="Z20" s="627">
        <v>1357</v>
      </c>
      <c r="AA20" s="627"/>
      <c r="AB20" s="627"/>
      <c r="AC20" s="627"/>
      <c r="AD20" s="627"/>
      <c r="AE20" s="59"/>
      <c r="AF20" s="58" t="s">
        <v>2</v>
      </c>
      <c r="AG20" s="654">
        <v>317</v>
      </c>
      <c r="AH20" s="654"/>
      <c r="AI20" s="654"/>
      <c r="AJ20" s="654"/>
      <c r="AK20" s="654"/>
      <c r="AL20" s="59" t="s">
        <v>3</v>
      </c>
      <c r="AM20" s="58"/>
      <c r="AN20" s="654">
        <v>226</v>
      </c>
      <c r="AO20" s="654"/>
      <c r="AP20" s="654"/>
      <c r="AQ20" s="654"/>
      <c r="AR20" s="654"/>
      <c r="AS20" s="59"/>
      <c r="AT20" s="58" t="s">
        <v>2</v>
      </c>
      <c r="AU20" s="655">
        <v>639</v>
      </c>
      <c r="AV20" s="655"/>
      <c r="AW20" s="655"/>
      <c r="AX20" s="655"/>
      <c r="AY20" s="655"/>
      <c r="AZ20" s="59" t="s">
        <v>3</v>
      </c>
      <c r="BA20" s="258">
        <v>0</v>
      </c>
      <c r="BB20" s="258">
        <v>0</v>
      </c>
      <c r="BC20" s="58"/>
      <c r="BD20" s="627">
        <f t="shared" si="2"/>
        <v>8075</v>
      </c>
      <c r="BE20" s="627"/>
      <c r="BF20" s="627"/>
      <c r="BG20" s="627"/>
      <c r="BH20" s="627"/>
      <c r="BI20" s="59"/>
      <c r="BJ20" s="58" t="s">
        <v>2</v>
      </c>
      <c r="BK20" s="627">
        <f t="shared" si="3"/>
        <v>1470</v>
      </c>
      <c r="BL20" s="627"/>
      <c r="BM20" s="627"/>
      <c r="BN20" s="627"/>
      <c r="BO20" s="627"/>
      <c r="BP20" s="60" t="s">
        <v>3</v>
      </c>
      <c r="BR20" s="176">
        <f t="shared" si="0"/>
        <v>5978</v>
      </c>
      <c r="BS20" s="176">
        <f t="shared" si="1"/>
        <v>6605</v>
      </c>
      <c r="BT20" s="175"/>
      <c r="BU20" s="176"/>
    </row>
    <row r="21" spans="2:73" s="9" customFormat="1" ht="13.35" customHeight="1" thickBot="1" x14ac:dyDescent="0.25">
      <c r="B21" s="660"/>
      <c r="C21" s="61">
        <v>52106</v>
      </c>
      <c r="D21" s="639" t="s">
        <v>51</v>
      </c>
      <c r="E21" s="639"/>
      <c r="F21" s="639"/>
      <c r="G21" s="639"/>
      <c r="H21" s="639"/>
      <c r="I21" s="639"/>
      <c r="J21" s="639"/>
      <c r="K21" s="58"/>
      <c r="L21" s="627">
        <v>6936</v>
      </c>
      <c r="M21" s="627"/>
      <c r="N21" s="627"/>
      <c r="O21" s="627"/>
      <c r="P21" s="627"/>
      <c r="Q21" s="59"/>
      <c r="R21" s="58" t="s">
        <v>2</v>
      </c>
      <c r="S21" s="655">
        <v>480</v>
      </c>
      <c r="T21" s="655"/>
      <c r="U21" s="655"/>
      <c r="V21" s="655"/>
      <c r="W21" s="655"/>
      <c r="X21" s="59" t="s">
        <v>3</v>
      </c>
      <c r="Y21" s="58"/>
      <c r="Z21" s="655">
        <v>99</v>
      </c>
      <c r="AA21" s="655"/>
      <c r="AB21" s="655"/>
      <c r="AC21" s="655"/>
      <c r="AD21" s="655"/>
      <c r="AE21" s="59"/>
      <c r="AF21" s="58" t="s">
        <v>2</v>
      </c>
      <c r="AG21" s="654">
        <v>0</v>
      </c>
      <c r="AH21" s="654"/>
      <c r="AI21" s="654"/>
      <c r="AJ21" s="654"/>
      <c r="AK21" s="654"/>
      <c r="AL21" s="59" t="s">
        <v>3</v>
      </c>
      <c r="AM21" s="58"/>
      <c r="AN21" s="654">
        <v>0</v>
      </c>
      <c r="AO21" s="654"/>
      <c r="AP21" s="654"/>
      <c r="AQ21" s="654"/>
      <c r="AR21" s="654"/>
      <c r="AS21" s="59"/>
      <c r="AT21" s="58" t="s">
        <v>2</v>
      </c>
      <c r="AU21" s="655">
        <v>577</v>
      </c>
      <c r="AV21" s="655"/>
      <c r="AW21" s="655"/>
      <c r="AX21" s="655"/>
      <c r="AY21" s="655"/>
      <c r="AZ21" s="59" t="s">
        <v>3</v>
      </c>
      <c r="BA21" s="258">
        <v>0</v>
      </c>
      <c r="BB21" s="258">
        <v>0</v>
      </c>
      <c r="BC21" s="58"/>
      <c r="BD21" s="627">
        <f t="shared" si="2"/>
        <v>7035</v>
      </c>
      <c r="BE21" s="627"/>
      <c r="BF21" s="627"/>
      <c r="BG21" s="627"/>
      <c r="BH21" s="627"/>
      <c r="BI21" s="59"/>
      <c r="BJ21" s="58" t="s">
        <v>2</v>
      </c>
      <c r="BK21" s="627">
        <f t="shared" si="3"/>
        <v>1057</v>
      </c>
      <c r="BL21" s="627"/>
      <c r="BM21" s="627"/>
      <c r="BN21" s="627"/>
      <c r="BO21" s="627"/>
      <c r="BP21" s="60" t="s">
        <v>3</v>
      </c>
      <c r="BR21" s="176">
        <f>L21-S21</f>
        <v>6456</v>
      </c>
      <c r="BS21" s="176">
        <f t="shared" si="1"/>
        <v>5978</v>
      </c>
      <c r="BT21" s="175"/>
      <c r="BU21" s="176">
        <f>BR20-BS21</f>
        <v>0</v>
      </c>
    </row>
    <row r="22" spans="2:73" s="9" customFormat="1" ht="13.35" customHeight="1" x14ac:dyDescent="0.2">
      <c r="B22" s="660" t="s">
        <v>255</v>
      </c>
      <c r="C22" s="61">
        <v>52007</v>
      </c>
      <c r="D22" s="662" t="s">
        <v>50</v>
      </c>
      <c r="E22" s="663"/>
      <c r="F22" s="663"/>
      <c r="G22" s="663"/>
      <c r="H22" s="663"/>
      <c r="I22" s="663"/>
      <c r="J22" s="664"/>
      <c r="K22" s="58"/>
      <c r="L22" s="627">
        <f>BD23</f>
        <v>101645</v>
      </c>
      <c r="M22" s="627"/>
      <c r="N22" s="627"/>
      <c r="O22" s="627"/>
      <c r="P22" s="627"/>
      <c r="Q22" s="59"/>
      <c r="R22" s="58" t="s">
        <v>2</v>
      </c>
      <c r="S22" s="654">
        <v>0</v>
      </c>
      <c r="T22" s="654"/>
      <c r="U22" s="654"/>
      <c r="V22" s="654"/>
      <c r="W22" s="654"/>
      <c r="X22" s="59" t="s">
        <v>3</v>
      </c>
      <c r="Y22" s="58"/>
      <c r="Z22" s="627"/>
      <c r="AA22" s="627"/>
      <c r="AB22" s="627"/>
      <c r="AC22" s="627"/>
      <c r="AD22" s="627"/>
      <c r="AE22" s="59"/>
      <c r="AF22" s="58" t="s">
        <v>2</v>
      </c>
      <c r="AG22" s="627"/>
      <c r="AH22" s="627"/>
      <c r="AI22" s="627"/>
      <c r="AJ22" s="627"/>
      <c r="AK22" s="627"/>
      <c r="AL22" s="59" t="s">
        <v>3</v>
      </c>
      <c r="AM22" s="58"/>
      <c r="AN22" s="654">
        <v>0</v>
      </c>
      <c r="AO22" s="654"/>
      <c r="AP22" s="654"/>
      <c r="AQ22" s="654"/>
      <c r="AR22" s="654"/>
      <c r="AS22" s="59"/>
      <c r="AT22" s="58" t="s">
        <v>2</v>
      </c>
      <c r="AU22" s="654">
        <v>0</v>
      </c>
      <c r="AV22" s="654"/>
      <c r="AW22" s="654"/>
      <c r="AX22" s="654"/>
      <c r="AY22" s="654"/>
      <c r="AZ22" s="59" t="s">
        <v>3</v>
      </c>
      <c r="BA22" s="258">
        <v>0</v>
      </c>
      <c r="BB22" s="258">
        <v>0</v>
      </c>
      <c r="BC22" s="58"/>
      <c r="BD22" s="627">
        <f t="shared" si="2"/>
        <v>101645</v>
      </c>
      <c r="BE22" s="627"/>
      <c r="BF22" s="627"/>
      <c r="BG22" s="627"/>
      <c r="BH22" s="627"/>
      <c r="BI22" s="59"/>
      <c r="BJ22" s="58" t="s">
        <v>2</v>
      </c>
      <c r="BK22" s="654">
        <v>0</v>
      </c>
      <c r="BL22" s="654"/>
      <c r="BM22" s="654"/>
      <c r="BN22" s="654"/>
      <c r="BO22" s="654"/>
      <c r="BP22" s="60" t="s">
        <v>3</v>
      </c>
      <c r="BR22" s="176">
        <f t="shared" si="0"/>
        <v>101645</v>
      </c>
      <c r="BS22" s="176">
        <f t="shared" si="1"/>
        <v>101645</v>
      </c>
      <c r="BT22" s="175"/>
      <c r="BU22" s="176"/>
    </row>
    <row r="23" spans="2:73" s="9" customFormat="1" ht="13.35" customHeight="1" thickBot="1" x14ac:dyDescent="0.25">
      <c r="B23" s="661"/>
      <c r="C23" s="62">
        <v>52107</v>
      </c>
      <c r="D23" s="657" t="s">
        <v>51</v>
      </c>
      <c r="E23" s="658"/>
      <c r="F23" s="658"/>
      <c r="G23" s="658"/>
      <c r="H23" s="658"/>
      <c r="I23" s="658"/>
      <c r="J23" s="659"/>
      <c r="K23" s="63"/>
      <c r="L23" s="651">
        <v>101683</v>
      </c>
      <c r="M23" s="651"/>
      <c r="N23" s="651"/>
      <c r="O23" s="651"/>
      <c r="P23" s="651"/>
      <c r="Q23" s="64"/>
      <c r="R23" s="63" t="s">
        <v>2</v>
      </c>
      <c r="S23" s="650">
        <v>0</v>
      </c>
      <c r="T23" s="650"/>
      <c r="U23" s="650"/>
      <c r="V23" s="650"/>
      <c r="W23" s="650"/>
      <c r="X23" s="64" t="s">
        <v>3</v>
      </c>
      <c r="Y23" s="63"/>
      <c r="Z23" s="651">
        <v>120949</v>
      </c>
      <c r="AA23" s="651"/>
      <c r="AB23" s="651"/>
      <c r="AC23" s="651"/>
      <c r="AD23" s="651"/>
      <c r="AE23" s="64"/>
      <c r="AF23" s="63" t="s">
        <v>2</v>
      </c>
      <c r="AG23" s="651">
        <v>120987</v>
      </c>
      <c r="AH23" s="651"/>
      <c r="AI23" s="651"/>
      <c r="AJ23" s="651"/>
      <c r="AK23" s="651"/>
      <c r="AL23" s="64" t="s">
        <v>3</v>
      </c>
      <c r="AM23" s="63"/>
      <c r="AN23" s="650">
        <v>0</v>
      </c>
      <c r="AO23" s="650"/>
      <c r="AP23" s="650"/>
      <c r="AQ23" s="650"/>
      <c r="AR23" s="650"/>
      <c r="AS23" s="64"/>
      <c r="AT23" s="63" t="s">
        <v>2</v>
      </c>
      <c r="AU23" s="650">
        <v>0</v>
      </c>
      <c r="AV23" s="650"/>
      <c r="AW23" s="650"/>
      <c r="AX23" s="650"/>
      <c r="AY23" s="650"/>
      <c r="AZ23" s="64" t="s">
        <v>3</v>
      </c>
      <c r="BA23" s="259">
        <v>0</v>
      </c>
      <c r="BB23" s="259">
        <v>0</v>
      </c>
      <c r="BC23" s="63"/>
      <c r="BD23" s="651">
        <f>L23+Z23-AG23+BA23</f>
        <v>101645</v>
      </c>
      <c r="BE23" s="651"/>
      <c r="BF23" s="651"/>
      <c r="BG23" s="651"/>
      <c r="BH23" s="651"/>
      <c r="BI23" s="64"/>
      <c r="BJ23" s="63" t="s">
        <v>2</v>
      </c>
      <c r="BK23" s="650">
        <v>0</v>
      </c>
      <c r="BL23" s="650"/>
      <c r="BM23" s="650"/>
      <c r="BN23" s="650"/>
      <c r="BO23" s="650"/>
      <c r="BP23" s="65" t="s">
        <v>3</v>
      </c>
      <c r="BR23" s="176">
        <f t="shared" si="0"/>
        <v>101683</v>
      </c>
      <c r="BS23" s="176">
        <f t="shared" si="1"/>
        <v>101645</v>
      </c>
      <c r="BT23" s="175"/>
      <c r="BU23" s="176">
        <f t="shared" si="4"/>
        <v>0</v>
      </c>
    </row>
    <row r="24" spans="2:73" s="9" customFormat="1" ht="13.35" customHeight="1" x14ac:dyDescent="0.2">
      <c r="B24" s="397"/>
      <c r="C24" s="398"/>
      <c r="D24" s="385"/>
      <c r="E24" s="385"/>
      <c r="F24" s="385"/>
      <c r="G24" s="385"/>
      <c r="H24" s="385"/>
      <c r="I24" s="385"/>
      <c r="J24" s="385"/>
      <c r="K24" s="385"/>
      <c r="L24" s="399"/>
      <c r="M24" s="399"/>
      <c r="N24" s="399"/>
      <c r="O24" s="399"/>
      <c r="P24" s="399"/>
      <c r="Q24" s="385"/>
      <c r="R24" s="385"/>
      <c r="S24" s="373"/>
      <c r="T24" s="373"/>
      <c r="U24" s="373"/>
      <c r="V24" s="373"/>
      <c r="W24" s="373"/>
      <c r="X24" s="385"/>
      <c r="Y24" s="385"/>
      <c r="Z24" s="399"/>
      <c r="AA24" s="399"/>
      <c r="AB24" s="399"/>
      <c r="AC24" s="399"/>
      <c r="AD24" s="399"/>
      <c r="AE24" s="385"/>
      <c r="AF24" s="385"/>
      <c r="AG24" s="399"/>
      <c r="AH24" s="399"/>
      <c r="AI24" s="399"/>
      <c r="AJ24" s="399"/>
      <c r="AK24" s="399"/>
      <c r="AL24" s="385"/>
      <c r="AM24" s="385"/>
      <c r="AN24" s="373"/>
      <c r="AO24" s="373"/>
      <c r="AP24" s="373"/>
      <c r="AQ24" s="373"/>
      <c r="AR24" s="373"/>
      <c r="AS24" s="385"/>
      <c r="AT24" s="385"/>
      <c r="AU24" s="373"/>
      <c r="AV24" s="373"/>
      <c r="AW24" s="373"/>
      <c r="AX24" s="373"/>
      <c r="AY24" s="373"/>
      <c r="AZ24" s="385"/>
      <c r="BA24" s="373"/>
      <c r="BB24" s="373"/>
      <c r="BC24" s="385"/>
      <c r="BD24" s="399"/>
      <c r="BE24" s="399"/>
      <c r="BF24" s="399"/>
      <c r="BG24" s="399"/>
      <c r="BH24" s="399"/>
      <c r="BI24" s="385"/>
      <c r="BJ24" s="385"/>
      <c r="BK24" s="373"/>
      <c r="BL24" s="373"/>
      <c r="BM24" s="373"/>
      <c r="BN24" s="373"/>
      <c r="BO24" s="373"/>
      <c r="BP24" s="385"/>
      <c r="BR24" s="176"/>
      <c r="BS24" s="176"/>
      <c r="BT24" s="175"/>
      <c r="BU24" s="176"/>
    </row>
    <row r="25" spans="2:73" s="9" customFormat="1" ht="15" customHeight="1" x14ac:dyDescent="0.2">
      <c r="B25" s="396" t="s">
        <v>253</v>
      </c>
      <c r="BR25" s="175"/>
      <c r="BS25" s="175"/>
      <c r="BT25" s="175"/>
      <c r="BU25" s="175"/>
    </row>
    <row r="26" spans="2:73" s="22" customFormat="1" ht="22.15" customHeight="1" thickBot="1" x14ac:dyDescent="0.3">
      <c r="B26" s="21" t="s">
        <v>254</v>
      </c>
      <c r="BR26" s="177"/>
      <c r="BS26" s="177"/>
      <c r="BT26" s="177"/>
      <c r="BU26" s="177"/>
    </row>
    <row r="27" spans="2:73" s="9" customFormat="1" ht="15" customHeight="1" x14ac:dyDescent="0.2">
      <c r="B27" s="633" t="s">
        <v>17</v>
      </c>
      <c r="C27" s="636" t="s">
        <v>18</v>
      </c>
      <c r="D27" s="638" t="s">
        <v>29</v>
      </c>
      <c r="E27" s="638"/>
      <c r="F27" s="638"/>
      <c r="G27" s="638"/>
      <c r="H27" s="638"/>
      <c r="I27" s="638"/>
      <c r="J27" s="638"/>
      <c r="K27" s="638" t="s">
        <v>30</v>
      </c>
      <c r="L27" s="638"/>
      <c r="M27" s="638"/>
      <c r="N27" s="638"/>
      <c r="O27" s="638"/>
      <c r="P27" s="638"/>
      <c r="Q27" s="638"/>
      <c r="R27" s="638" t="s">
        <v>31</v>
      </c>
      <c r="S27" s="638"/>
      <c r="T27" s="638"/>
      <c r="U27" s="638"/>
      <c r="V27" s="638"/>
      <c r="W27" s="638"/>
      <c r="X27" s="641"/>
      <c r="BR27" s="175"/>
      <c r="BS27" s="175"/>
      <c r="BT27" s="175"/>
      <c r="BU27" s="175"/>
    </row>
    <row r="28" spans="2:73" s="9" customFormat="1" ht="21.75" customHeight="1" thickBot="1" x14ac:dyDescent="0.25">
      <c r="B28" s="656"/>
      <c r="C28" s="637"/>
      <c r="D28" s="639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39"/>
      <c r="V28" s="639"/>
      <c r="W28" s="639"/>
      <c r="X28" s="642"/>
      <c r="BR28" s="175"/>
      <c r="BS28" s="175"/>
      <c r="BT28" s="175"/>
      <c r="BU28" s="175"/>
    </row>
    <row r="29" spans="2:73" s="9" customFormat="1" ht="15.6" customHeight="1" thickBot="1" x14ac:dyDescent="0.25">
      <c r="B29" s="44">
        <v>1</v>
      </c>
      <c r="C29" s="45">
        <v>2</v>
      </c>
      <c r="D29" s="652">
        <v>3</v>
      </c>
      <c r="E29" s="652"/>
      <c r="F29" s="652"/>
      <c r="G29" s="652"/>
      <c r="H29" s="652"/>
      <c r="I29" s="652"/>
      <c r="J29" s="652"/>
      <c r="K29" s="652">
        <v>4</v>
      </c>
      <c r="L29" s="652"/>
      <c r="M29" s="652"/>
      <c r="N29" s="652"/>
      <c r="O29" s="652"/>
      <c r="P29" s="652"/>
      <c r="Q29" s="652"/>
      <c r="R29" s="652">
        <v>5</v>
      </c>
      <c r="S29" s="652"/>
      <c r="T29" s="652"/>
      <c r="U29" s="652"/>
      <c r="V29" s="652"/>
      <c r="W29" s="652"/>
      <c r="X29" s="653"/>
      <c r="BR29" s="175"/>
      <c r="BS29" s="175"/>
      <c r="BT29" s="175"/>
      <c r="BU29" s="175"/>
    </row>
    <row r="30" spans="2:73" s="9" customFormat="1" ht="15.6" customHeight="1" x14ac:dyDescent="0.2">
      <c r="B30" s="512" t="s">
        <v>32</v>
      </c>
      <c r="C30" s="513">
        <v>52120</v>
      </c>
      <c r="D30" s="29"/>
      <c r="E30" s="631">
        <f>E31+E32+E33+E34+E35+E36+E37</f>
        <v>28030011</v>
      </c>
      <c r="F30" s="631"/>
      <c r="G30" s="631"/>
      <c r="H30" s="631"/>
      <c r="I30" s="631"/>
      <c r="J30" s="30"/>
      <c r="K30" s="29"/>
      <c r="L30" s="631">
        <f>L31+L32+L33+L34+L35+L36+L37</f>
        <v>22023924</v>
      </c>
      <c r="M30" s="631"/>
      <c r="N30" s="631"/>
      <c r="O30" s="631"/>
      <c r="P30" s="631"/>
      <c r="Q30" s="30"/>
      <c r="R30" s="29"/>
      <c r="S30" s="631">
        <f>S31+S32+S33+S34+S35+S36+S37</f>
        <v>20620633</v>
      </c>
      <c r="T30" s="631"/>
      <c r="U30" s="631"/>
      <c r="V30" s="631"/>
      <c r="W30" s="631"/>
      <c r="X30" s="31"/>
      <c r="AB30" s="57"/>
      <c r="BR30" s="175"/>
      <c r="BS30" s="175"/>
      <c r="BT30" s="175"/>
      <c r="BU30" s="175"/>
    </row>
    <row r="31" spans="2:73" s="9" customFormat="1" ht="25.35" customHeight="1" x14ac:dyDescent="0.2">
      <c r="B31" s="42" t="s">
        <v>45</v>
      </c>
      <c r="C31" s="49">
        <v>52121</v>
      </c>
      <c r="D31" s="35"/>
      <c r="E31" s="626">
        <f>BD10-BK10</f>
        <v>4780267</v>
      </c>
      <c r="F31" s="626"/>
      <c r="G31" s="626"/>
      <c r="H31" s="626"/>
      <c r="I31" s="626"/>
      <c r="J31" s="553"/>
      <c r="K31" s="552"/>
      <c r="L31" s="626">
        <f>BD11-BK11</f>
        <v>1732969</v>
      </c>
      <c r="M31" s="626"/>
      <c r="N31" s="626"/>
      <c r="O31" s="626"/>
      <c r="P31" s="626"/>
      <c r="Q31" s="553"/>
      <c r="R31" s="552"/>
      <c r="S31" s="626">
        <f>L11-S11</f>
        <v>1586845</v>
      </c>
      <c r="T31" s="626"/>
      <c r="U31" s="626"/>
      <c r="V31" s="626"/>
      <c r="W31" s="626"/>
      <c r="X31" s="559"/>
      <c r="BR31" s="175"/>
      <c r="BS31" s="175"/>
      <c r="BT31" s="175"/>
      <c r="BU31" s="175"/>
    </row>
    <row r="32" spans="2:73" s="9" customFormat="1" ht="13.35" customHeight="1" x14ac:dyDescent="0.2">
      <c r="B32" s="42" t="s">
        <v>46</v>
      </c>
      <c r="C32" s="49">
        <v>52122</v>
      </c>
      <c r="D32" s="35"/>
      <c r="E32" s="626">
        <f>BD12-BK12</f>
        <v>3461140</v>
      </c>
      <c r="F32" s="626"/>
      <c r="G32" s="626"/>
      <c r="H32" s="626"/>
      <c r="I32" s="626"/>
      <c r="J32" s="553"/>
      <c r="K32" s="552"/>
      <c r="L32" s="626">
        <f>BD13-BK13</f>
        <v>2739476</v>
      </c>
      <c r="M32" s="626"/>
      <c r="N32" s="626"/>
      <c r="O32" s="626"/>
      <c r="P32" s="626"/>
      <c r="Q32" s="553"/>
      <c r="R32" s="552"/>
      <c r="S32" s="626">
        <f>L13-S13</f>
        <v>2628649</v>
      </c>
      <c r="T32" s="626"/>
      <c r="U32" s="626"/>
      <c r="V32" s="626"/>
      <c r="W32" s="626"/>
      <c r="X32" s="559"/>
      <c r="BR32" s="175"/>
      <c r="BS32" s="175"/>
      <c r="BT32" s="175"/>
      <c r="BU32" s="175"/>
    </row>
    <row r="33" spans="2:73" s="9" customFormat="1" ht="13.35" customHeight="1" x14ac:dyDescent="0.2">
      <c r="B33" s="42" t="s">
        <v>47</v>
      </c>
      <c r="C33" s="49">
        <v>52123</v>
      </c>
      <c r="D33" s="35"/>
      <c r="E33" s="626">
        <f>BD14-BK14</f>
        <v>1163605</v>
      </c>
      <c r="F33" s="626"/>
      <c r="G33" s="626"/>
      <c r="H33" s="626"/>
      <c r="I33" s="626"/>
      <c r="J33" s="553"/>
      <c r="K33" s="552"/>
      <c r="L33" s="626">
        <f>BD15-BK15</f>
        <v>1138251</v>
      </c>
      <c r="M33" s="626"/>
      <c r="N33" s="626"/>
      <c r="O33" s="626"/>
      <c r="P33" s="626"/>
      <c r="Q33" s="553"/>
      <c r="R33" s="552"/>
      <c r="S33" s="626">
        <f>L15-S15</f>
        <v>1091957</v>
      </c>
      <c r="T33" s="626"/>
      <c r="U33" s="626"/>
      <c r="V33" s="626"/>
      <c r="W33" s="626"/>
      <c r="X33" s="559"/>
      <c r="BR33" s="175"/>
      <c r="BS33" s="175"/>
      <c r="BT33" s="175"/>
      <c r="BU33" s="175"/>
    </row>
    <row r="34" spans="2:73" s="9" customFormat="1" ht="13.35" customHeight="1" x14ac:dyDescent="0.2">
      <c r="B34" s="42" t="s">
        <v>48</v>
      </c>
      <c r="C34" s="49">
        <v>52124</v>
      </c>
      <c r="D34" s="35"/>
      <c r="E34" s="626">
        <f>BD16-BK16</f>
        <v>16457068</v>
      </c>
      <c r="F34" s="626"/>
      <c r="G34" s="626"/>
      <c r="H34" s="626"/>
      <c r="I34" s="626"/>
      <c r="J34" s="553"/>
      <c r="K34" s="552"/>
      <c r="L34" s="626">
        <f>BD17-BK17</f>
        <v>14192204</v>
      </c>
      <c r="M34" s="626"/>
      <c r="N34" s="626"/>
      <c r="O34" s="626"/>
      <c r="P34" s="626"/>
      <c r="Q34" s="553"/>
      <c r="R34" s="552"/>
      <c r="S34" s="626">
        <f>L17-S17</f>
        <v>12930657</v>
      </c>
      <c r="T34" s="626"/>
      <c r="U34" s="626"/>
      <c r="V34" s="626"/>
      <c r="W34" s="626"/>
      <c r="X34" s="559"/>
      <c r="BR34" s="175"/>
      <c r="BS34" s="175"/>
      <c r="BT34" s="175"/>
      <c r="BU34" s="175"/>
    </row>
    <row r="35" spans="2:73" s="9" customFormat="1" ht="27.75" customHeight="1" x14ac:dyDescent="0.2">
      <c r="B35" s="42" t="s">
        <v>49</v>
      </c>
      <c r="C35" s="49">
        <v>52125</v>
      </c>
      <c r="D35" s="35"/>
      <c r="E35" s="626">
        <f>BD18-BK18</f>
        <v>2059681</v>
      </c>
      <c r="F35" s="626"/>
      <c r="G35" s="626"/>
      <c r="H35" s="626"/>
      <c r="I35" s="626"/>
      <c r="J35" s="553"/>
      <c r="K35" s="552"/>
      <c r="L35" s="626">
        <f>BD19-BK19</f>
        <v>2113401</v>
      </c>
      <c r="M35" s="626"/>
      <c r="N35" s="626"/>
      <c r="O35" s="626"/>
      <c r="P35" s="626"/>
      <c r="Q35" s="553"/>
      <c r="R35" s="552"/>
      <c r="S35" s="626">
        <f>L19-S19</f>
        <v>2274386</v>
      </c>
      <c r="T35" s="626"/>
      <c r="U35" s="626"/>
      <c r="V35" s="626"/>
      <c r="W35" s="626"/>
      <c r="X35" s="559"/>
      <c r="BR35" s="175"/>
      <c r="BS35" s="175"/>
      <c r="BT35" s="175"/>
      <c r="BU35" s="175"/>
    </row>
    <row r="36" spans="2:73" s="9" customFormat="1" ht="16.5" customHeight="1" x14ac:dyDescent="0.2">
      <c r="B36" s="535" t="s">
        <v>58</v>
      </c>
      <c r="C36" s="49">
        <v>52126</v>
      </c>
      <c r="D36" s="35"/>
      <c r="E36" s="626">
        <f>BD20-BK20</f>
        <v>6605</v>
      </c>
      <c r="F36" s="626"/>
      <c r="G36" s="626"/>
      <c r="H36" s="626"/>
      <c r="I36" s="626"/>
      <c r="J36" s="553"/>
      <c r="K36" s="552"/>
      <c r="L36" s="626">
        <f>BD21-BK21</f>
        <v>5978</v>
      </c>
      <c r="M36" s="626"/>
      <c r="N36" s="626"/>
      <c r="O36" s="626"/>
      <c r="P36" s="626"/>
      <c r="Q36" s="553"/>
      <c r="R36" s="552"/>
      <c r="S36" s="626">
        <f>L21-S21</f>
        <v>6456</v>
      </c>
      <c r="T36" s="626"/>
      <c r="U36" s="626"/>
      <c r="V36" s="626"/>
      <c r="W36" s="626"/>
      <c r="X36" s="559"/>
      <c r="BR36" s="175"/>
      <c r="BS36" s="175"/>
      <c r="BT36" s="175"/>
      <c r="BU36" s="175"/>
    </row>
    <row r="37" spans="2:73" s="9" customFormat="1" ht="13.5" thickBot="1" x14ac:dyDescent="0.25">
      <c r="B37" s="43" t="s">
        <v>255</v>
      </c>
      <c r="C37" s="50">
        <v>52127</v>
      </c>
      <c r="D37" s="40"/>
      <c r="E37" s="647">
        <f>BD22-BK22</f>
        <v>101645</v>
      </c>
      <c r="F37" s="647"/>
      <c r="G37" s="647"/>
      <c r="H37" s="647"/>
      <c r="I37" s="647"/>
      <c r="J37" s="551"/>
      <c r="K37" s="543"/>
      <c r="L37" s="647">
        <f>BD23-BK23</f>
        <v>101645</v>
      </c>
      <c r="M37" s="647"/>
      <c r="N37" s="647"/>
      <c r="O37" s="647"/>
      <c r="P37" s="647"/>
      <c r="Q37" s="551"/>
      <c r="R37" s="543"/>
      <c r="S37" s="647">
        <f>L23-S23</f>
        <v>101683</v>
      </c>
      <c r="T37" s="647"/>
      <c r="U37" s="647"/>
      <c r="V37" s="647"/>
      <c r="W37" s="647"/>
      <c r="X37" s="41"/>
      <c r="BR37" s="175"/>
      <c r="BS37" s="175"/>
      <c r="BT37" s="175"/>
      <c r="BU37" s="175"/>
    </row>
    <row r="38" spans="2:73" s="9" customFormat="1" ht="15" customHeight="1" x14ac:dyDescent="0.2">
      <c r="BR38" s="175"/>
      <c r="BS38" s="175"/>
      <c r="BT38" s="175"/>
      <c r="BU38" s="175"/>
    </row>
    <row r="39" spans="2:73" s="9" customFormat="1" ht="25.35" customHeight="1" x14ac:dyDescent="0.2">
      <c r="B39" s="630" t="s">
        <v>52</v>
      </c>
      <c r="C39" s="630"/>
      <c r="D39" s="630"/>
      <c r="E39" s="630"/>
      <c r="F39" s="630"/>
      <c r="G39" s="630"/>
      <c r="H39" s="630"/>
      <c r="I39" s="630"/>
      <c r="J39" s="630"/>
      <c r="K39" s="630"/>
      <c r="L39" s="630"/>
      <c r="M39" s="630"/>
      <c r="N39" s="630"/>
      <c r="O39" s="630"/>
      <c r="P39" s="630"/>
      <c r="Q39" s="630"/>
      <c r="R39" s="630"/>
      <c r="S39" s="630"/>
      <c r="T39" s="630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F39" s="630"/>
      <c r="AG39" s="630"/>
      <c r="AH39" s="630"/>
      <c r="AI39" s="630"/>
      <c r="AJ39" s="630"/>
      <c r="AK39" s="630"/>
      <c r="AL39" s="630"/>
      <c r="AM39" s="630"/>
      <c r="AN39" s="630"/>
      <c r="AO39" s="630"/>
      <c r="AP39" s="630"/>
      <c r="AQ39" s="630"/>
      <c r="BR39" s="175"/>
      <c r="BS39" s="175"/>
      <c r="BT39" s="175"/>
      <c r="BU39" s="175"/>
    </row>
    <row r="40" spans="2:73" ht="10.9" customHeight="1" thickBot="1" x14ac:dyDescent="0.25"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</row>
    <row r="41" spans="2:73" s="9" customFormat="1" ht="15" customHeight="1" x14ac:dyDescent="0.2">
      <c r="B41" s="633" t="s">
        <v>17</v>
      </c>
      <c r="C41" s="636" t="s">
        <v>18</v>
      </c>
      <c r="D41" s="638" t="s">
        <v>50</v>
      </c>
      <c r="E41" s="638"/>
      <c r="F41" s="638"/>
      <c r="G41" s="638"/>
      <c r="H41" s="638"/>
      <c r="I41" s="638"/>
      <c r="J41" s="638"/>
      <c r="K41" s="638" t="s">
        <v>51</v>
      </c>
      <c r="L41" s="638"/>
      <c r="M41" s="638"/>
      <c r="N41" s="638"/>
      <c r="O41" s="638"/>
      <c r="P41" s="638"/>
      <c r="Q41" s="641"/>
      <c r="BR41" s="175"/>
      <c r="BS41" s="175"/>
      <c r="BT41" s="175"/>
      <c r="BU41" s="175"/>
    </row>
    <row r="42" spans="2:73" s="9" customFormat="1" ht="15" customHeight="1" x14ac:dyDescent="0.2">
      <c r="B42" s="634"/>
      <c r="C42" s="637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39"/>
      <c r="P42" s="639"/>
      <c r="Q42" s="642"/>
      <c r="BR42" s="175"/>
      <c r="BS42" s="175"/>
      <c r="BT42" s="175"/>
      <c r="BU42" s="175"/>
    </row>
    <row r="43" spans="2:73" s="9" customFormat="1" ht="12.75" customHeight="1" thickBot="1" x14ac:dyDescent="0.25">
      <c r="B43" s="635"/>
      <c r="C43" s="637"/>
      <c r="D43" s="640"/>
      <c r="E43" s="640"/>
      <c r="F43" s="640"/>
      <c r="G43" s="640"/>
      <c r="H43" s="640"/>
      <c r="I43" s="640"/>
      <c r="J43" s="640"/>
      <c r="K43" s="640"/>
      <c r="L43" s="640"/>
      <c r="M43" s="640"/>
      <c r="N43" s="640"/>
      <c r="O43" s="640"/>
      <c r="P43" s="640"/>
      <c r="Q43" s="643"/>
      <c r="BR43" s="175"/>
      <c r="BS43" s="175"/>
      <c r="BT43" s="175"/>
      <c r="BU43" s="175"/>
    </row>
    <row r="44" spans="2:73" s="9" customFormat="1" ht="13.35" customHeight="1" thickBot="1" x14ac:dyDescent="0.25">
      <c r="B44" s="25">
        <v>1</v>
      </c>
      <c r="C44" s="26">
        <v>2</v>
      </c>
      <c r="D44" s="644">
        <v>3</v>
      </c>
      <c r="E44" s="644"/>
      <c r="F44" s="644"/>
      <c r="G44" s="644"/>
      <c r="H44" s="644"/>
      <c r="I44" s="644"/>
      <c r="J44" s="644"/>
      <c r="K44" s="644">
        <v>4</v>
      </c>
      <c r="L44" s="644"/>
      <c r="M44" s="644"/>
      <c r="N44" s="644"/>
      <c r="O44" s="644"/>
      <c r="P44" s="644"/>
      <c r="Q44" s="645"/>
      <c r="BR44" s="175"/>
      <c r="BS44" s="175"/>
      <c r="BT44" s="175"/>
      <c r="BU44" s="175"/>
    </row>
    <row r="45" spans="2:73" s="9" customFormat="1" ht="60.75" customHeight="1" x14ac:dyDescent="0.2">
      <c r="B45" s="529" t="s">
        <v>53</v>
      </c>
      <c r="C45" s="55">
        <v>52600</v>
      </c>
      <c r="D45" s="27"/>
      <c r="E45" s="648">
        <f>E46</f>
        <v>310585</v>
      </c>
      <c r="F45" s="648"/>
      <c r="G45" s="648"/>
      <c r="H45" s="648"/>
      <c r="I45" s="648"/>
      <c r="J45" s="28"/>
      <c r="K45" s="29"/>
      <c r="L45" s="648">
        <f>L46</f>
        <v>425082</v>
      </c>
      <c r="M45" s="648"/>
      <c r="N45" s="648"/>
      <c r="O45" s="648"/>
      <c r="P45" s="648"/>
      <c r="Q45" s="31"/>
      <c r="BR45" s="175"/>
      <c r="BS45" s="175"/>
      <c r="BT45" s="175"/>
      <c r="BU45" s="175"/>
    </row>
    <row r="46" spans="2:73" s="9" customFormat="1" ht="25.35" customHeight="1" x14ac:dyDescent="0.2">
      <c r="B46" s="23" t="s">
        <v>256</v>
      </c>
      <c r="C46" s="548">
        <v>52610</v>
      </c>
      <c r="D46" s="33"/>
      <c r="E46" s="626">
        <f>E47+E48+E49+E50+E51+E52+E53</f>
        <v>310585</v>
      </c>
      <c r="F46" s="626"/>
      <c r="G46" s="626"/>
      <c r="H46" s="626"/>
      <c r="I46" s="626"/>
      <c r="J46" s="34"/>
      <c r="K46" s="552"/>
      <c r="L46" s="626">
        <f>L47+L48+L49+L50+L51+L52+L53</f>
        <v>425082</v>
      </c>
      <c r="M46" s="626"/>
      <c r="N46" s="626"/>
      <c r="O46" s="626"/>
      <c r="P46" s="626"/>
      <c r="Q46" s="36"/>
      <c r="BR46" s="175"/>
      <c r="BS46" s="175"/>
      <c r="BT46" s="175"/>
      <c r="BU46" s="175"/>
    </row>
    <row r="47" spans="2:73" s="9" customFormat="1" ht="13.9" customHeight="1" x14ac:dyDescent="0.2">
      <c r="B47" s="42" t="s">
        <v>54</v>
      </c>
      <c r="C47" s="548">
        <v>52611</v>
      </c>
      <c r="D47" s="33"/>
      <c r="E47" s="626">
        <v>62533</v>
      </c>
      <c r="F47" s="626"/>
      <c r="G47" s="626"/>
      <c r="H47" s="626"/>
      <c r="I47" s="626"/>
      <c r="J47" s="34"/>
      <c r="K47" s="552"/>
      <c r="L47" s="626">
        <v>96195</v>
      </c>
      <c r="M47" s="626"/>
      <c r="N47" s="626"/>
      <c r="O47" s="626"/>
      <c r="P47" s="626"/>
      <c r="Q47" s="36"/>
      <c r="BR47" s="175"/>
      <c r="BS47" s="175"/>
      <c r="BT47" s="175"/>
      <c r="BU47" s="175"/>
    </row>
    <row r="48" spans="2:73" s="9" customFormat="1" ht="13.35" customHeight="1" x14ac:dyDescent="0.2">
      <c r="B48" s="42" t="s">
        <v>46</v>
      </c>
      <c r="C48" s="548">
        <v>52612</v>
      </c>
      <c r="D48" s="33"/>
      <c r="E48" s="626">
        <v>11522</v>
      </c>
      <c r="F48" s="626"/>
      <c r="G48" s="626"/>
      <c r="H48" s="626"/>
      <c r="I48" s="626"/>
      <c r="J48" s="34"/>
      <c r="K48" s="552"/>
      <c r="L48" s="626">
        <v>173439</v>
      </c>
      <c r="M48" s="626"/>
      <c r="N48" s="626"/>
      <c r="O48" s="626"/>
      <c r="P48" s="626"/>
      <c r="Q48" s="36"/>
      <c r="BR48" s="175"/>
      <c r="BS48" s="175"/>
      <c r="BT48" s="175"/>
      <c r="BU48" s="175"/>
    </row>
    <row r="49" spans="2:73" s="9" customFormat="1" ht="13.35" customHeight="1" x14ac:dyDescent="0.2">
      <c r="B49" s="42" t="s">
        <v>47</v>
      </c>
      <c r="C49" s="548">
        <v>52613</v>
      </c>
      <c r="D49" s="33"/>
      <c r="E49" s="626">
        <v>31148</v>
      </c>
      <c r="F49" s="626"/>
      <c r="G49" s="626"/>
      <c r="H49" s="626"/>
      <c r="I49" s="626"/>
      <c r="J49" s="34"/>
      <c r="K49" s="552"/>
      <c r="L49" s="626">
        <v>28572</v>
      </c>
      <c r="M49" s="626"/>
      <c r="N49" s="626"/>
      <c r="O49" s="626"/>
      <c r="P49" s="626"/>
      <c r="Q49" s="36"/>
      <c r="BR49" s="175"/>
      <c r="BS49" s="175"/>
      <c r="BT49" s="175"/>
      <c r="BU49" s="175"/>
    </row>
    <row r="50" spans="2:73" s="9" customFormat="1" ht="13.35" customHeight="1" x14ac:dyDescent="0.2">
      <c r="B50" s="42" t="s">
        <v>48</v>
      </c>
      <c r="C50" s="548">
        <v>52614</v>
      </c>
      <c r="D50" s="33"/>
      <c r="E50" s="626">
        <v>199379</v>
      </c>
      <c r="F50" s="626"/>
      <c r="G50" s="626"/>
      <c r="H50" s="626"/>
      <c r="I50" s="626"/>
      <c r="J50" s="34"/>
      <c r="K50" s="552"/>
      <c r="L50" s="626">
        <v>80790</v>
      </c>
      <c r="M50" s="626"/>
      <c r="N50" s="626"/>
      <c r="O50" s="626"/>
      <c r="P50" s="626"/>
      <c r="Q50" s="36"/>
      <c r="BR50" s="175"/>
      <c r="BS50" s="175"/>
      <c r="BT50" s="175"/>
      <c r="BU50" s="175"/>
    </row>
    <row r="51" spans="2:73" s="9" customFormat="1" ht="28.5" customHeight="1" x14ac:dyDescent="0.2">
      <c r="B51" s="42" t="s">
        <v>49</v>
      </c>
      <c r="C51" s="548">
        <v>52615</v>
      </c>
      <c r="D51" s="33"/>
      <c r="E51" s="626">
        <v>6003</v>
      </c>
      <c r="F51" s="626"/>
      <c r="G51" s="626"/>
      <c r="H51" s="626"/>
      <c r="I51" s="626"/>
      <c r="J51" s="34"/>
      <c r="K51" s="552"/>
      <c r="L51" s="626">
        <v>46086</v>
      </c>
      <c r="M51" s="626"/>
      <c r="N51" s="626"/>
      <c r="O51" s="626"/>
      <c r="P51" s="626"/>
      <c r="Q51" s="36"/>
      <c r="BR51" s="175"/>
      <c r="BS51" s="175"/>
      <c r="BT51" s="175"/>
      <c r="BU51" s="175"/>
    </row>
    <row r="52" spans="2:73" s="9" customFormat="1" ht="13.35" customHeight="1" x14ac:dyDescent="0.2">
      <c r="B52" s="535" t="s">
        <v>58</v>
      </c>
      <c r="C52" s="548">
        <v>52616</v>
      </c>
      <c r="D52" s="33"/>
      <c r="E52" s="628">
        <v>0</v>
      </c>
      <c r="F52" s="628"/>
      <c r="G52" s="628"/>
      <c r="H52" s="628"/>
      <c r="I52" s="628"/>
      <c r="J52" s="260"/>
      <c r="K52" s="554"/>
      <c r="L52" s="628">
        <v>0</v>
      </c>
      <c r="M52" s="628"/>
      <c r="N52" s="628"/>
      <c r="O52" s="628"/>
      <c r="P52" s="628"/>
      <c r="Q52" s="36"/>
      <c r="BR52" s="175"/>
      <c r="BS52" s="175"/>
      <c r="BT52" s="175"/>
      <c r="BU52" s="175"/>
    </row>
    <row r="53" spans="2:73" s="9" customFormat="1" ht="13.35" customHeight="1" x14ac:dyDescent="0.2">
      <c r="B53" s="42" t="s">
        <v>255</v>
      </c>
      <c r="C53" s="548">
        <v>52617</v>
      </c>
      <c r="D53" s="33"/>
      <c r="E53" s="628">
        <v>0</v>
      </c>
      <c r="F53" s="628"/>
      <c r="G53" s="628"/>
      <c r="H53" s="628"/>
      <c r="I53" s="628"/>
      <c r="J53" s="260"/>
      <c r="K53" s="554"/>
      <c r="L53" s="628">
        <v>0</v>
      </c>
      <c r="M53" s="628"/>
      <c r="N53" s="628"/>
      <c r="O53" s="628"/>
      <c r="P53" s="628"/>
      <c r="Q53" s="36"/>
      <c r="BR53" s="175"/>
      <c r="BS53" s="175"/>
      <c r="BT53" s="175"/>
      <c r="BU53" s="175"/>
    </row>
    <row r="54" spans="2:73" s="9" customFormat="1" ht="48" customHeight="1" x14ac:dyDescent="0.2">
      <c r="B54" s="529" t="s">
        <v>257</v>
      </c>
      <c r="C54" s="55">
        <v>52700</v>
      </c>
      <c r="D54" s="33" t="s">
        <v>2</v>
      </c>
      <c r="E54" s="626">
        <f>E55</f>
        <v>34526</v>
      </c>
      <c r="F54" s="626"/>
      <c r="G54" s="626"/>
      <c r="H54" s="395" t="s">
        <v>3</v>
      </c>
      <c r="I54" s="395"/>
      <c r="J54" s="34"/>
      <c r="K54" s="552" t="s">
        <v>2</v>
      </c>
      <c r="L54" s="394">
        <f>M55</f>
        <v>76426</v>
      </c>
      <c r="M54" s="626">
        <f>M55</f>
        <v>76426</v>
      </c>
      <c r="N54" s="626"/>
      <c r="O54" s="626"/>
      <c r="P54" s="394" t="s">
        <v>3</v>
      </c>
      <c r="Q54" s="36"/>
      <c r="BR54" s="175"/>
      <c r="BS54" s="175"/>
      <c r="BT54" s="175"/>
      <c r="BU54" s="175"/>
    </row>
    <row r="55" spans="2:73" s="9" customFormat="1" ht="25.35" customHeight="1" x14ac:dyDescent="0.2">
      <c r="B55" s="23" t="s">
        <v>55</v>
      </c>
      <c r="C55" s="548">
        <v>52710</v>
      </c>
      <c r="D55" s="552" t="s">
        <v>2</v>
      </c>
      <c r="E55" s="626">
        <f>E56+E57+E58+E59+E60</f>
        <v>34526</v>
      </c>
      <c r="F55" s="626"/>
      <c r="G55" s="626"/>
      <c r="H55" s="541" t="s">
        <v>3</v>
      </c>
      <c r="I55" s="541"/>
      <c r="J55" s="553"/>
      <c r="K55" s="552" t="s">
        <v>2</v>
      </c>
      <c r="L55" s="541"/>
      <c r="M55" s="626">
        <f>M56+M57+M58+M59+M60+M61+M62</f>
        <v>76426</v>
      </c>
      <c r="N55" s="649"/>
      <c r="O55" s="649"/>
      <c r="P55" s="541" t="s">
        <v>3</v>
      </c>
      <c r="Q55" s="36"/>
      <c r="BR55" s="175"/>
      <c r="BS55" s="175"/>
      <c r="BT55" s="175"/>
      <c r="BU55" s="175"/>
    </row>
    <row r="56" spans="2:73" s="9" customFormat="1" ht="12.75" x14ac:dyDescent="0.2">
      <c r="B56" s="42" t="s">
        <v>54</v>
      </c>
      <c r="C56" s="548">
        <v>52711</v>
      </c>
      <c r="D56" s="552" t="s">
        <v>2</v>
      </c>
      <c r="E56" s="626">
        <v>2193</v>
      </c>
      <c r="F56" s="626"/>
      <c r="G56" s="626"/>
      <c r="H56" s="541" t="s">
        <v>3</v>
      </c>
      <c r="I56" s="541"/>
      <c r="J56" s="553"/>
      <c r="K56" s="552" t="s">
        <v>2</v>
      </c>
      <c r="L56" s="541"/>
      <c r="M56" s="628">
        <v>8449</v>
      </c>
      <c r="N56" s="628"/>
      <c r="O56" s="628"/>
      <c r="P56" s="541" t="s">
        <v>3</v>
      </c>
      <c r="Q56" s="36"/>
      <c r="BR56" s="175"/>
      <c r="BS56" s="175"/>
      <c r="BT56" s="175"/>
      <c r="BU56" s="175"/>
    </row>
    <row r="57" spans="2:73" s="9" customFormat="1" ht="13.35" customHeight="1" x14ac:dyDescent="0.2">
      <c r="B57" s="42" t="s">
        <v>46</v>
      </c>
      <c r="C57" s="548">
        <v>52712</v>
      </c>
      <c r="D57" s="552" t="s">
        <v>2</v>
      </c>
      <c r="E57" s="626">
        <v>1617</v>
      </c>
      <c r="F57" s="626"/>
      <c r="G57" s="626"/>
      <c r="H57" s="538" t="s">
        <v>3</v>
      </c>
      <c r="I57" s="538"/>
      <c r="J57" s="553"/>
      <c r="K57" s="552" t="s">
        <v>2</v>
      </c>
      <c r="L57" s="538">
        <v>3789373</v>
      </c>
      <c r="M57" s="626">
        <v>3307</v>
      </c>
      <c r="N57" s="626"/>
      <c r="O57" s="626"/>
      <c r="P57" s="541" t="s">
        <v>3</v>
      </c>
      <c r="Q57" s="36"/>
      <c r="BR57" s="175"/>
      <c r="BS57" s="175"/>
      <c r="BT57" s="175"/>
      <c r="BU57" s="175"/>
    </row>
    <row r="58" spans="2:73" x14ac:dyDescent="0.2">
      <c r="B58" s="42" t="s">
        <v>47</v>
      </c>
      <c r="C58" s="548">
        <v>52713</v>
      </c>
      <c r="D58" s="552" t="s">
        <v>2</v>
      </c>
      <c r="E58" s="626">
        <v>3269</v>
      </c>
      <c r="F58" s="626"/>
      <c r="G58" s="626"/>
      <c r="H58" s="538" t="s">
        <v>3</v>
      </c>
      <c r="I58" s="54"/>
      <c r="J58" s="54"/>
      <c r="K58" s="552" t="s">
        <v>2</v>
      </c>
      <c r="L58" s="538">
        <v>3789374</v>
      </c>
      <c r="M58" s="626">
        <v>60218</v>
      </c>
      <c r="N58" s="626"/>
      <c r="O58" s="626"/>
      <c r="P58" s="538" t="s">
        <v>3</v>
      </c>
      <c r="Q58" s="36"/>
    </row>
    <row r="59" spans="2:73" x14ac:dyDescent="0.2">
      <c r="B59" s="42" t="s">
        <v>48</v>
      </c>
      <c r="C59" s="548">
        <v>52714</v>
      </c>
      <c r="D59" s="552" t="s">
        <v>2</v>
      </c>
      <c r="E59" s="626">
        <v>416</v>
      </c>
      <c r="F59" s="626"/>
      <c r="G59" s="626"/>
      <c r="H59" s="538" t="s">
        <v>3</v>
      </c>
      <c r="I59" s="54"/>
      <c r="J59" s="54"/>
      <c r="K59" s="552" t="s">
        <v>2</v>
      </c>
      <c r="L59" s="538">
        <v>3789375</v>
      </c>
      <c r="M59" s="626">
        <v>1640</v>
      </c>
      <c r="N59" s="626"/>
      <c r="O59" s="626"/>
      <c r="P59" s="538" t="s">
        <v>3</v>
      </c>
      <c r="Q59" s="36"/>
    </row>
    <row r="60" spans="2:73" ht="22.5" x14ac:dyDescent="0.2">
      <c r="B60" s="42" t="s">
        <v>49</v>
      </c>
      <c r="C60" s="548">
        <v>52715</v>
      </c>
      <c r="D60" s="552" t="s">
        <v>2</v>
      </c>
      <c r="E60" s="626">
        <v>27031</v>
      </c>
      <c r="F60" s="626"/>
      <c r="G60" s="626"/>
      <c r="H60" s="538" t="s">
        <v>3</v>
      </c>
      <c r="I60" s="54"/>
      <c r="J60" s="54"/>
      <c r="K60" s="552" t="s">
        <v>2</v>
      </c>
      <c r="L60" s="538">
        <v>3789376</v>
      </c>
      <c r="M60" s="626">
        <v>2812</v>
      </c>
      <c r="N60" s="626"/>
      <c r="O60" s="626"/>
      <c r="P60" s="538" t="s">
        <v>3</v>
      </c>
      <c r="Q60" s="36"/>
    </row>
    <row r="61" spans="2:73" ht="12.75" customHeight="1" x14ac:dyDescent="0.2">
      <c r="B61" s="535" t="s">
        <v>58</v>
      </c>
      <c r="C61" s="548">
        <v>52716</v>
      </c>
      <c r="D61" s="552" t="s">
        <v>2</v>
      </c>
      <c r="E61" s="628">
        <v>0</v>
      </c>
      <c r="F61" s="628"/>
      <c r="G61" s="628"/>
      <c r="H61" s="538" t="s">
        <v>3</v>
      </c>
      <c r="I61" s="54"/>
      <c r="J61" s="54"/>
      <c r="K61" s="552" t="s">
        <v>2</v>
      </c>
      <c r="L61" s="538">
        <v>3789377</v>
      </c>
      <c r="M61" s="628">
        <v>0</v>
      </c>
      <c r="N61" s="628"/>
      <c r="O61" s="628"/>
      <c r="P61" s="538" t="s">
        <v>3</v>
      </c>
      <c r="Q61" s="36"/>
    </row>
    <row r="62" spans="2:73" ht="12" thickBot="1" x14ac:dyDescent="0.25">
      <c r="B62" s="43" t="s">
        <v>255</v>
      </c>
      <c r="C62" s="556">
        <v>52717</v>
      </c>
      <c r="D62" s="543" t="s">
        <v>2</v>
      </c>
      <c r="E62" s="632">
        <v>0</v>
      </c>
      <c r="F62" s="632"/>
      <c r="G62" s="632"/>
      <c r="H62" s="540" t="s">
        <v>3</v>
      </c>
      <c r="I62" s="56"/>
      <c r="J62" s="56"/>
      <c r="K62" s="543" t="s">
        <v>2</v>
      </c>
      <c r="L62" s="540">
        <v>3789378</v>
      </c>
      <c r="M62" s="632">
        <v>0</v>
      </c>
      <c r="N62" s="632"/>
      <c r="O62" s="632"/>
      <c r="P62" s="540" t="s">
        <v>3</v>
      </c>
      <c r="Q62" s="41"/>
    </row>
    <row r="64" spans="2:73" s="20" customFormat="1" ht="13.35" customHeight="1" x14ac:dyDescent="0.2">
      <c r="B64" s="646" t="s">
        <v>56</v>
      </c>
      <c r="C64" s="646"/>
      <c r="D64" s="646"/>
      <c r="E64" s="646"/>
      <c r="F64" s="646"/>
      <c r="G64" s="646"/>
      <c r="H64" s="646"/>
      <c r="I64" s="646"/>
      <c r="J64" s="646"/>
      <c r="K64" s="646"/>
      <c r="L64" s="646"/>
      <c r="M64" s="646"/>
      <c r="N64" s="646"/>
      <c r="O64" s="646"/>
      <c r="P64" s="646"/>
      <c r="Q64" s="646"/>
      <c r="R64" s="646"/>
      <c r="S64" s="646"/>
      <c r="T64" s="646"/>
      <c r="U64" s="646"/>
      <c r="V64" s="646"/>
      <c r="W64" s="646"/>
      <c r="X64" s="646"/>
      <c r="Y64" s="646"/>
      <c r="Z64" s="646"/>
      <c r="BR64" s="178"/>
      <c r="BS64" s="178"/>
      <c r="BT64" s="178"/>
      <c r="BU64" s="178"/>
    </row>
    <row r="65" spans="1:73" s="19" customFormat="1" ht="12" thickBo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BQ65" s="181"/>
      <c r="BR65" s="179"/>
      <c r="BS65" s="179"/>
      <c r="BT65" s="179"/>
      <c r="BU65" s="179"/>
    </row>
    <row r="66" spans="1:73" s="20" customFormat="1" ht="15" customHeight="1" x14ac:dyDescent="0.2">
      <c r="B66" s="46" t="s">
        <v>17</v>
      </c>
      <c r="C66" s="636" t="s">
        <v>18</v>
      </c>
      <c r="D66" s="638" t="s">
        <v>29</v>
      </c>
      <c r="E66" s="638"/>
      <c r="F66" s="638"/>
      <c r="G66" s="638"/>
      <c r="H66" s="638"/>
      <c r="I66" s="638"/>
      <c r="J66" s="638"/>
      <c r="K66" s="638" t="s">
        <v>30</v>
      </c>
      <c r="L66" s="638"/>
      <c r="M66" s="638"/>
      <c r="N66" s="638"/>
      <c r="O66" s="638"/>
      <c r="P66" s="638"/>
      <c r="Q66" s="638"/>
      <c r="R66" s="638" t="s">
        <v>31</v>
      </c>
      <c r="S66" s="638"/>
      <c r="T66" s="638"/>
      <c r="U66" s="638"/>
      <c r="V66" s="638"/>
      <c r="W66" s="638"/>
      <c r="X66" s="641"/>
      <c r="BR66" s="178"/>
      <c r="BS66" s="178"/>
      <c r="BT66" s="178"/>
      <c r="BU66" s="178"/>
    </row>
    <row r="67" spans="1:73" s="20" customFormat="1" ht="15" customHeight="1" x14ac:dyDescent="0.2">
      <c r="B67" s="47"/>
      <c r="C67" s="637"/>
      <c r="D67" s="639"/>
      <c r="E67" s="639"/>
      <c r="F67" s="639"/>
      <c r="G67" s="639"/>
      <c r="H67" s="639"/>
      <c r="I67" s="639"/>
      <c r="J67" s="639"/>
      <c r="K67" s="639"/>
      <c r="L67" s="639"/>
      <c r="M67" s="639"/>
      <c r="N67" s="639"/>
      <c r="O67" s="639"/>
      <c r="P67" s="639"/>
      <c r="Q67" s="639"/>
      <c r="R67" s="639"/>
      <c r="S67" s="639"/>
      <c r="T67" s="639"/>
      <c r="U67" s="639"/>
      <c r="V67" s="639"/>
      <c r="W67" s="639"/>
      <c r="X67" s="642"/>
      <c r="BR67" s="178"/>
      <c r="BS67" s="178"/>
      <c r="BT67" s="178"/>
      <c r="BU67" s="178"/>
    </row>
    <row r="68" spans="1:73" s="20" customFormat="1" ht="12.75" customHeight="1" thickBot="1" x14ac:dyDescent="0.25">
      <c r="B68" s="47"/>
      <c r="C68" s="637"/>
      <c r="D68" s="640"/>
      <c r="E68" s="640"/>
      <c r="F68" s="640"/>
      <c r="G68" s="640"/>
      <c r="H68" s="640"/>
      <c r="I68" s="640"/>
      <c r="J68" s="640"/>
      <c r="K68" s="640"/>
      <c r="L68" s="640"/>
      <c r="M68" s="640"/>
      <c r="N68" s="640"/>
      <c r="O68" s="640"/>
      <c r="P68" s="640"/>
      <c r="Q68" s="640"/>
      <c r="R68" s="640"/>
      <c r="S68" s="640"/>
      <c r="T68" s="640"/>
      <c r="U68" s="640"/>
      <c r="V68" s="640"/>
      <c r="W68" s="640"/>
      <c r="X68" s="643"/>
      <c r="BR68" s="178"/>
      <c r="BS68" s="178"/>
      <c r="BT68" s="178"/>
      <c r="BU68" s="178"/>
    </row>
    <row r="69" spans="1:73" s="20" customFormat="1" ht="13.35" customHeight="1" thickBot="1" x14ac:dyDescent="0.25">
      <c r="B69" s="25">
        <v>1</v>
      </c>
      <c r="C69" s="26">
        <v>2</v>
      </c>
      <c r="D69" s="644">
        <v>3</v>
      </c>
      <c r="E69" s="644"/>
      <c r="F69" s="644"/>
      <c r="G69" s="644"/>
      <c r="H69" s="644"/>
      <c r="I69" s="644"/>
      <c r="J69" s="644"/>
      <c r="K69" s="644">
        <v>4</v>
      </c>
      <c r="L69" s="644"/>
      <c r="M69" s="644"/>
      <c r="N69" s="644"/>
      <c r="O69" s="644"/>
      <c r="P69" s="644"/>
      <c r="Q69" s="644"/>
      <c r="R69" s="644">
        <v>5</v>
      </c>
      <c r="S69" s="644"/>
      <c r="T69" s="644"/>
      <c r="U69" s="644"/>
      <c r="V69" s="644"/>
      <c r="W69" s="644"/>
      <c r="X69" s="645"/>
      <c r="BR69" s="178"/>
      <c r="BS69" s="178"/>
      <c r="BT69" s="178"/>
      <c r="BU69" s="178"/>
    </row>
    <row r="70" spans="1:73" s="20" customFormat="1" ht="43.15" customHeight="1" x14ac:dyDescent="0.2">
      <c r="B70" s="529" t="s">
        <v>60</v>
      </c>
      <c r="C70" s="48">
        <v>52800</v>
      </c>
      <c r="D70" s="27"/>
      <c r="E70" s="631">
        <f>E71+E72+E75+E73</f>
        <v>531125</v>
      </c>
      <c r="F70" s="631"/>
      <c r="G70" s="631"/>
      <c r="H70" s="631"/>
      <c r="I70" s="631"/>
      <c r="J70" s="28"/>
      <c r="K70" s="29"/>
      <c r="L70" s="631">
        <f>L71+L72++L73+L75</f>
        <v>243539</v>
      </c>
      <c r="M70" s="631"/>
      <c r="N70" s="631"/>
      <c r="O70" s="631"/>
      <c r="P70" s="631"/>
      <c r="Q70" s="30"/>
      <c r="R70" s="29"/>
      <c r="S70" s="631">
        <f>S71+S72++S73+S75</f>
        <v>101758</v>
      </c>
      <c r="T70" s="631"/>
      <c r="U70" s="631"/>
      <c r="V70" s="631"/>
      <c r="W70" s="631"/>
      <c r="X70" s="31"/>
      <c r="BR70" s="178"/>
      <c r="BS70" s="178"/>
      <c r="BT70" s="178"/>
      <c r="BU70" s="178"/>
    </row>
    <row r="71" spans="1:73" s="20" customFormat="1" ht="25.35" customHeight="1" x14ac:dyDescent="0.2">
      <c r="B71" s="23" t="s">
        <v>45</v>
      </c>
      <c r="C71" s="547">
        <v>52801</v>
      </c>
      <c r="D71" s="33"/>
      <c r="E71" s="626">
        <v>145551</v>
      </c>
      <c r="F71" s="626"/>
      <c r="G71" s="626"/>
      <c r="H71" s="626"/>
      <c r="I71" s="626"/>
      <c r="J71" s="34"/>
      <c r="K71" s="552"/>
      <c r="L71" s="626">
        <v>69459</v>
      </c>
      <c r="M71" s="626"/>
      <c r="N71" s="626"/>
      <c r="O71" s="626"/>
      <c r="P71" s="626"/>
      <c r="Q71" s="553"/>
      <c r="R71" s="552"/>
      <c r="S71" s="626">
        <v>86194</v>
      </c>
      <c r="T71" s="626"/>
      <c r="U71" s="626"/>
      <c r="V71" s="626"/>
      <c r="W71" s="626"/>
      <c r="X71" s="559"/>
      <c r="BR71" s="178"/>
      <c r="BS71" s="178"/>
      <c r="BT71" s="178"/>
      <c r="BU71" s="178"/>
    </row>
    <row r="72" spans="1:73" s="20" customFormat="1" ht="13.35" customHeight="1" x14ac:dyDescent="0.2">
      <c r="B72" s="23" t="s">
        <v>46</v>
      </c>
      <c r="C72" s="547">
        <v>52802</v>
      </c>
      <c r="D72" s="33"/>
      <c r="E72" s="626">
        <v>9739</v>
      </c>
      <c r="F72" s="626"/>
      <c r="G72" s="626"/>
      <c r="H72" s="626"/>
      <c r="I72" s="626"/>
      <c r="J72" s="34"/>
      <c r="K72" s="552"/>
      <c r="L72" s="626">
        <v>2553</v>
      </c>
      <c r="M72" s="626"/>
      <c r="N72" s="626"/>
      <c r="O72" s="626"/>
      <c r="P72" s="626"/>
      <c r="Q72" s="553"/>
      <c r="R72" s="552"/>
      <c r="S72" s="626">
        <v>2777</v>
      </c>
      <c r="T72" s="626"/>
      <c r="U72" s="626"/>
      <c r="V72" s="626"/>
      <c r="W72" s="626"/>
      <c r="X72" s="559"/>
      <c r="BR72" s="178"/>
      <c r="BS72" s="178"/>
      <c r="BT72" s="178"/>
      <c r="BU72" s="178"/>
    </row>
    <row r="73" spans="1:73" s="20" customFormat="1" ht="13.35" customHeight="1" x14ac:dyDescent="0.2">
      <c r="B73" s="23" t="s">
        <v>48</v>
      </c>
      <c r="C73" s="547">
        <v>52803</v>
      </c>
      <c r="D73" s="33"/>
      <c r="E73" s="626">
        <v>351260</v>
      </c>
      <c r="F73" s="626"/>
      <c r="G73" s="626"/>
      <c r="H73" s="626"/>
      <c r="I73" s="626"/>
      <c r="J73" s="34"/>
      <c r="K73" s="552"/>
      <c r="L73" s="626">
        <v>160492</v>
      </c>
      <c r="M73" s="626"/>
      <c r="N73" s="626"/>
      <c r="O73" s="626"/>
      <c r="P73" s="626"/>
      <c r="Q73" s="553"/>
      <c r="R73" s="552"/>
      <c r="S73" s="626">
        <v>566</v>
      </c>
      <c r="T73" s="626"/>
      <c r="U73" s="626"/>
      <c r="V73" s="626"/>
      <c r="W73" s="626"/>
      <c r="X73" s="559"/>
      <c r="BR73" s="178"/>
      <c r="BS73" s="178"/>
      <c r="BT73" s="178"/>
      <c r="BU73" s="178"/>
    </row>
    <row r="74" spans="1:73" s="20" customFormat="1" ht="13.35" customHeight="1" x14ac:dyDescent="0.2">
      <c r="B74" s="23" t="s">
        <v>57</v>
      </c>
      <c r="C74" s="547">
        <v>528031</v>
      </c>
      <c r="D74" s="33"/>
      <c r="E74" s="626">
        <v>351260</v>
      </c>
      <c r="F74" s="626"/>
      <c r="G74" s="626"/>
      <c r="H74" s="626"/>
      <c r="I74" s="626"/>
      <c r="J74" s="34"/>
      <c r="K74" s="552"/>
      <c r="L74" s="626">
        <v>160492</v>
      </c>
      <c r="M74" s="626"/>
      <c r="N74" s="626"/>
      <c r="O74" s="626"/>
      <c r="P74" s="626"/>
      <c r="Q74" s="553"/>
      <c r="R74" s="552"/>
      <c r="S74" s="626">
        <v>566</v>
      </c>
      <c r="T74" s="626"/>
      <c r="U74" s="626"/>
      <c r="V74" s="626"/>
      <c r="W74" s="626"/>
      <c r="X74" s="559"/>
      <c r="BR74" s="178"/>
      <c r="BS74" s="178"/>
      <c r="BT74" s="178"/>
      <c r="BU74" s="178"/>
    </row>
    <row r="75" spans="1:73" s="20" customFormat="1" ht="13.35" customHeight="1" x14ac:dyDescent="0.2">
      <c r="B75" s="535" t="s">
        <v>58</v>
      </c>
      <c r="C75" s="547">
        <v>52809</v>
      </c>
      <c r="D75" s="33"/>
      <c r="E75" s="626">
        <v>24575</v>
      </c>
      <c r="F75" s="626"/>
      <c r="G75" s="626"/>
      <c r="H75" s="626"/>
      <c r="I75" s="626"/>
      <c r="J75" s="34"/>
      <c r="K75" s="552"/>
      <c r="L75" s="626">
        <v>11035</v>
      </c>
      <c r="M75" s="626"/>
      <c r="N75" s="626"/>
      <c r="O75" s="626"/>
      <c r="P75" s="626"/>
      <c r="Q75" s="553"/>
      <c r="R75" s="552"/>
      <c r="S75" s="626">
        <v>12221</v>
      </c>
      <c r="T75" s="626"/>
      <c r="U75" s="626"/>
      <c r="V75" s="626"/>
      <c r="W75" s="626"/>
      <c r="X75" s="559"/>
      <c r="BR75" s="178"/>
      <c r="BS75" s="178"/>
      <c r="BT75" s="178"/>
      <c r="BU75" s="178"/>
    </row>
    <row r="76" spans="1:73" s="20" customFormat="1" ht="37.5" customHeight="1" x14ac:dyDescent="0.2">
      <c r="B76" s="530" t="s">
        <v>59</v>
      </c>
      <c r="C76" s="547">
        <v>52810</v>
      </c>
      <c r="D76" s="33"/>
      <c r="E76" s="628">
        <v>0</v>
      </c>
      <c r="F76" s="628"/>
      <c r="G76" s="628"/>
      <c r="H76" s="628"/>
      <c r="I76" s="628"/>
      <c r="J76" s="260"/>
      <c r="K76" s="554"/>
      <c r="L76" s="628">
        <v>0</v>
      </c>
      <c r="M76" s="628"/>
      <c r="N76" s="628"/>
      <c r="O76" s="628"/>
      <c r="P76" s="628"/>
      <c r="Q76" s="560"/>
      <c r="R76" s="554"/>
      <c r="S76" s="628">
        <v>0</v>
      </c>
      <c r="T76" s="628"/>
      <c r="U76" s="628"/>
      <c r="V76" s="628"/>
      <c r="W76" s="628"/>
      <c r="X76" s="559"/>
      <c r="BR76" s="178"/>
      <c r="BS76" s="178"/>
      <c r="BT76" s="178"/>
      <c r="BU76" s="178"/>
    </row>
    <row r="77" spans="1:73" s="20" customFormat="1" ht="25.35" customHeight="1" x14ac:dyDescent="0.2">
      <c r="B77" s="23" t="s">
        <v>45</v>
      </c>
      <c r="C77" s="547">
        <v>52811</v>
      </c>
      <c r="D77" s="33"/>
      <c r="E77" s="628">
        <v>0</v>
      </c>
      <c r="F77" s="628"/>
      <c r="G77" s="628"/>
      <c r="H77" s="628"/>
      <c r="I77" s="628"/>
      <c r="J77" s="260"/>
      <c r="K77" s="554"/>
      <c r="L77" s="628">
        <v>0</v>
      </c>
      <c r="M77" s="628"/>
      <c r="N77" s="628"/>
      <c r="O77" s="628"/>
      <c r="P77" s="628"/>
      <c r="Q77" s="560"/>
      <c r="R77" s="554"/>
      <c r="S77" s="628">
        <v>0</v>
      </c>
      <c r="T77" s="628"/>
      <c r="U77" s="628"/>
      <c r="V77" s="628"/>
      <c r="W77" s="628"/>
      <c r="X77" s="559"/>
      <c r="BR77" s="178"/>
      <c r="BS77" s="178"/>
      <c r="BT77" s="178"/>
      <c r="BU77" s="178"/>
    </row>
    <row r="78" spans="1:73" s="20" customFormat="1" ht="13.35" customHeight="1" x14ac:dyDescent="0.2">
      <c r="B78" s="23" t="s">
        <v>46</v>
      </c>
      <c r="C78" s="547">
        <v>52812</v>
      </c>
      <c r="D78" s="33"/>
      <c r="E78" s="628">
        <v>0</v>
      </c>
      <c r="F78" s="628"/>
      <c r="G78" s="628"/>
      <c r="H78" s="628"/>
      <c r="I78" s="628"/>
      <c r="J78" s="260"/>
      <c r="K78" s="554"/>
      <c r="L78" s="628">
        <v>0</v>
      </c>
      <c r="M78" s="628"/>
      <c r="N78" s="628"/>
      <c r="O78" s="628"/>
      <c r="P78" s="628"/>
      <c r="Q78" s="560"/>
      <c r="R78" s="554"/>
      <c r="S78" s="628">
        <v>0</v>
      </c>
      <c r="T78" s="628"/>
      <c r="U78" s="628"/>
      <c r="V78" s="628"/>
      <c r="W78" s="628"/>
      <c r="X78" s="559"/>
      <c r="BR78" s="178"/>
      <c r="BS78" s="178"/>
      <c r="BT78" s="178"/>
      <c r="BU78" s="178"/>
    </row>
    <row r="79" spans="1:73" s="20" customFormat="1" ht="13.35" customHeight="1" x14ac:dyDescent="0.2">
      <c r="B79" s="535" t="s">
        <v>58</v>
      </c>
      <c r="C79" s="547">
        <v>52819</v>
      </c>
      <c r="D79" s="33"/>
      <c r="E79" s="628">
        <v>0</v>
      </c>
      <c r="F79" s="628"/>
      <c r="G79" s="628"/>
      <c r="H79" s="628"/>
      <c r="I79" s="628"/>
      <c r="J79" s="260"/>
      <c r="K79" s="554"/>
      <c r="L79" s="628">
        <v>0</v>
      </c>
      <c r="M79" s="628"/>
      <c r="N79" s="628"/>
      <c r="O79" s="628"/>
      <c r="P79" s="628"/>
      <c r="Q79" s="560"/>
      <c r="R79" s="554"/>
      <c r="S79" s="628">
        <v>0</v>
      </c>
      <c r="T79" s="628"/>
      <c r="U79" s="628"/>
      <c r="V79" s="628"/>
      <c r="W79" s="628"/>
      <c r="X79" s="559"/>
      <c r="BR79" s="178"/>
      <c r="BS79" s="178"/>
      <c r="BT79" s="178"/>
      <c r="BU79" s="178"/>
    </row>
    <row r="80" spans="1:73" s="20" customFormat="1" ht="36.75" customHeight="1" x14ac:dyDescent="0.2">
      <c r="B80" s="530" t="s">
        <v>61</v>
      </c>
      <c r="C80" s="547">
        <v>52820</v>
      </c>
      <c r="D80" s="33"/>
      <c r="E80" s="628">
        <v>0</v>
      </c>
      <c r="F80" s="628"/>
      <c r="G80" s="628"/>
      <c r="H80" s="628"/>
      <c r="I80" s="628"/>
      <c r="J80" s="260"/>
      <c r="K80" s="554"/>
      <c r="L80" s="628">
        <v>0</v>
      </c>
      <c r="M80" s="628"/>
      <c r="N80" s="628"/>
      <c r="O80" s="628"/>
      <c r="P80" s="628"/>
      <c r="Q80" s="560"/>
      <c r="R80" s="554"/>
      <c r="S80" s="628">
        <v>0</v>
      </c>
      <c r="T80" s="628"/>
      <c r="U80" s="628"/>
      <c r="V80" s="628"/>
      <c r="W80" s="628"/>
      <c r="X80" s="559"/>
      <c r="BR80" s="178"/>
      <c r="BS80" s="178"/>
      <c r="BT80" s="178"/>
      <c r="BU80" s="178"/>
    </row>
    <row r="81" spans="2:73" s="20" customFormat="1" ht="25.35" customHeight="1" x14ac:dyDescent="0.2">
      <c r="B81" s="23" t="s">
        <v>45</v>
      </c>
      <c r="C81" s="547">
        <v>52821</v>
      </c>
      <c r="D81" s="33"/>
      <c r="E81" s="628">
        <v>0</v>
      </c>
      <c r="F81" s="628"/>
      <c r="G81" s="628"/>
      <c r="H81" s="628"/>
      <c r="I81" s="628"/>
      <c r="J81" s="260"/>
      <c r="K81" s="554"/>
      <c r="L81" s="628">
        <v>0</v>
      </c>
      <c r="M81" s="628"/>
      <c r="N81" s="628"/>
      <c r="O81" s="628"/>
      <c r="P81" s="628"/>
      <c r="Q81" s="560"/>
      <c r="R81" s="554"/>
      <c r="S81" s="628">
        <v>0</v>
      </c>
      <c r="T81" s="628"/>
      <c r="U81" s="628"/>
      <c r="V81" s="628"/>
      <c r="W81" s="628"/>
      <c r="X81" s="559"/>
      <c r="BR81" s="178"/>
      <c r="BS81" s="178"/>
      <c r="BT81" s="178"/>
      <c r="BU81" s="178"/>
    </row>
    <row r="82" spans="2:73" s="20" customFormat="1" ht="13.35" customHeight="1" x14ac:dyDescent="0.2">
      <c r="B82" s="23" t="s">
        <v>46</v>
      </c>
      <c r="C82" s="547">
        <v>52822</v>
      </c>
      <c r="D82" s="33"/>
      <c r="E82" s="628">
        <v>0</v>
      </c>
      <c r="F82" s="628"/>
      <c r="G82" s="628"/>
      <c r="H82" s="628"/>
      <c r="I82" s="628"/>
      <c r="J82" s="260"/>
      <c r="K82" s="554"/>
      <c r="L82" s="628">
        <v>0</v>
      </c>
      <c r="M82" s="628"/>
      <c r="N82" s="628"/>
      <c r="O82" s="628"/>
      <c r="P82" s="628"/>
      <c r="Q82" s="560"/>
      <c r="R82" s="554"/>
      <c r="S82" s="628">
        <v>0</v>
      </c>
      <c r="T82" s="628"/>
      <c r="U82" s="628"/>
      <c r="V82" s="628"/>
      <c r="W82" s="628"/>
      <c r="X82" s="559"/>
      <c r="BR82" s="178"/>
      <c r="BS82" s="178"/>
      <c r="BT82" s="178"/>
      <c r="BU82" s="178"/>
    </row>
    <row r="83" spans="2:73" s="20" customFormat="1" ht="13.35" customHeight="1" x14ac:dyDescent="0.2">
      <c r="B83" s="535" t="s">
        <v>58</v>
      </c>
      <c r="C83" s="547">
        <v>52829</v>
      </c>
      <c r="D83" s="33"/>
      <c r="E83" s="628">
        <v>0</v>
      </c>
      <c r="F83" s="628"/>
      <c r="G83" s="628"/>
      <c r="H83" s="628"/>
      <c r="I83" s="628"/>
      <c r="J83" s="260"/>
      <c r="K83" s="554"/>
      <c r="L83" s="628">
        <v>0</v>
      </c>
      <c r="M83" s="628"/>
      <c r="N83" s="628"/>
      <c r="O83" s="628"/>
      <c r="P83" s="628"/>
      <c r="Q83" s="560"/>
      <c r="R83" s="554"/>
      <c r="S83" s="628">
        <v>0</v>
      </c>
      <c r="T83" s="628"/>
      <c r="U83" s="628"/>
      <c r="V83" s="628"/>
      <c r="W83" s="628"/>
      <c r="X83" s="559"/>
      <c r="BR83" s="178"/>
      <c r="BS83" s="178"/>
      <c r="BT83" s="178"/>
      <c r="BU83" s="178"/>
    </row>
    <row r="84" spans="2:73" s="20" customFormat="1" ht="36.75" customHeight="1" x14ac:dyDescent="0.2">
      <c r="B84" s="530" t="s">
        <v>62</v>
      </c>
      <c r="C84" s="547">
        <v>52830</v>
      </c>
      <c r="D84" s="33"/>
      <c r="E84" s="626">
        <f>E85+E88+E89+E86+E87</f>
        <v>579769</v>
      </c>
      <c r="F84" s="626"/>
      <c r="G84" s="626"/>
      <c r="H84" s="626"/>
      <c r="I84" s="626"/>
      <c r="J84" s="34"/>
      <c r="K84" s="552"/>
      <c r="L84" s="626">
        <f>L85+L88+L86+L87+L89</f>
        <v>3549824</v>
      </c>
      <c r="M84" s="626"/>
      <c r="N84" s="626"/>
      <c r="O84" s="626"/>
      <c r="P84" s="626"/>
      <c r="Q84" s="553"/>
      <c r="R84" s="552"/>
      <c r="S84" s="626">
        <f>S85+S88++S86+S87+S89</f>
        <v>3789373</v>
      </c>
      <c r="T84" s="626"/>
      <c r="U84" s="626"/>
      <c r="V84" s="626"/>
      <c r="W84" s="626"/>
      <c r="X84" s="559"/>
      <c r="BR84" s="178"/>
      <c r="BS84" s="178"/>
      <c r="BT84" s="178"/>
      <c r="BU84" s="178"/>
    </row>
    <row r="85" spans="2:73" s="20" customFormat="1" ht="25.35" customHeight="1" x14ac:dyDescent="0.2">
      <c r="B85" s="23" t="s">
        <v>45</v>
      </c>
      <c r="C85" s="547">
        <v>52831</v>
      </c>
      <c r="D85" s="33"/>
      <c r="E85" s="626">
        <v>302643</v>
      </c>
      <c r="F85" s="626"/>
      <c r="G85" s="626"/>
      <c r="H85" s="626"/>
      <c r="I85" s="626"/>
      <c r="J85" s="34"/>
      <c r="K85" s="552"/>
      <c r="L85" s="626">
        <v>183987</v>
      </c>
      <c r="M85" s="626"/>
      <c r="N85" s="626"/>
      <c r="O85" s="626"/>
      <c r="P85" s="626"/>
      <c r="Q85" s="553"/>
      <c r="R85" s="552"/>
      <c r="S85" s="627">
        <v>199716</v>
      </c>
      <c r="T85" s="627"/>
      <c r="U85" s="627"/>
      <c r="V85" s="627"/>
      <c r="W85" s="627"/>
      <c r="X85" s="559"/>
      <c r="BR85" s="178"/>
      <c r="BS85" s="178"/>
      <c r="BT85" s="178"/>
      <c r="BU85" s="178"/>
    </row>
    <row r="86" spans="2:73" s="20" customFormat="1" ht="13.35" customHeight="1" x14ac:dyDescent="0.2">
      <c r="B86" s="23" t="s">
        <v>46</v>
      </c>
      <c r="C86" s="547">
        <v>52832</v>
      </c>
      <c r="D86" s="33"/>
      <c r="E86" s="626">
        <v>11950</v>
      </c>
      <c r="F86" s="626"/>
      <c r="G86" s="626"/>
      <c r="H86" s="626"/>
      <c r="I86" s="626"/>
      <c r="J86" s="34"/>
      <c r="K86" s="552"/>
      <c r="L86" s="626">
        <v>31562</v>
      </c>
      <c r="M86" s="626"/>
      <c r="N86" s="626"/>
      <c r="O86" s="626"/>
      <c r="P86" s="626"/>
      <c r="Q86" s="553"/>
      <c r="R86" s="552"/>
      <c r="S86" s="627">
        <v>11057</v>
      </c>
      <c r="T86" s="627"/>
      <c r="U86" s="627"/>
      <c r="V86" s="627"/>
      <c r="W86" s="627"/>
      <c r="X86" s="559"/>
      <c r="BR86" s="178"/>
      <c r="BS86" s="178"/>
      <c r="BT86" s="178"/>
      <c r="BU86" s="178"/>
    </row>
    <row r="87" spans="2:73" s="20" customFormat="1" ht="13.35" customHeight="1" x14ac:dyDescent="0.2">
      <c r="B87" s="23" t="s">
        <v>48</v>
      </c>
      <c r="C87" s="547">
        <v>52833</v>
      </c>
      <c r="D87" s="33"/>
      <c r="E87" s="626">
        <v>149078</v>
      </c>
      <c r="F87" s="626"/>
      <c r="G87" s="626"/>
      <c r="H87" s="626"/>
      <c r="I87" s="626"/>
      <c r="J87" s="34"/>
      <c r="K87" s="552"/>
      <c r="L87" s="626">
        <v>3268604</v>
      </c>
      <c r="M87" s="626"/>
      <c r="N87" s="626"/>
      <c r="O87" s="626"/>
      <c r="P87" s="626"/>
      <c r="Q87" s="553"/>
      <c r="R87" s="552"/>
      <c r="S87" s="627">
        <v>3514689</v>
      </c>
      <c r="T87" s="627"/>
      <c r="U87" s="627"/>
      <c r="V87" s="627"/>
      <c r="W87" s="627"/>
      <c r="X87" s="559"/>
      <c r="BR87" s="178"/>
      <c r="BS87" s="178"/>
      <c r="BT87" s="178"/>
      <c r="BU87" s="178"/>
    </row>
    <row r="88" spans="2:73" s="20" customFormat="1" ht="27" customHeight="1" x14ac:dyDescent="0.2">
      <c r="B88" s="23" t="s">
        <v>258</v>
      </c>
      <c r="C88" s="547">
        <v>52834</v>
      </c>
      <c r="D88" s="33"/>
      <c r="E88" s="626">
        <v>64142</v>
      </c>
      <c r="F88" s="626"/>
      <c r="G88" s="626"/>
      <c r="H88" s="626"/>
      <c r="I88" s="626"/>
      <c r="J88" s="34"/>
      <c r="K88" s="552"/>
      <c r="L88" s="626">
        <v>55538</v>
      </c>
      <c r="M88" s="626"/>
      <c r="N88" s="626"/>
      <c r="O88" s="626"/>
      <c r="P88" s="626"/>
      <c r="Q88" s="553"/>
      <c r="R88" s="552"/>
      <c r="S88" s="627">
        <v>54977</v>
      </c>
      <c r="T88" s="627"/>
      <c r="U88" s="627"/>
      <c r="V88" s="627"/>
      <c r="W88" s="627"/>
      <c r="X88" s="559"/>
      <c r="BR88" s="178"/>
      <c r="BS88" s="178"/>
      <c r="BT88" s="178"/>
      <c r="BU88" s="178"/>
    </row>
    <row r="89" spans="2:73" s="20" customFormat="1" ht="13.35" customHeight="1" x14ac:dyDescent="0.2">
      <c r="B89" s="23" t="s">
        <v>58</v>
      </c>
      <c r="C89" s="547">
        <v>52839</v>
      </c>
      <c r="D89" s="33"/>
      <c r="E89" s="626">
        <v>51956</v>
      </c>
      <c r="F89" s="626"/>
      <c r="G89" s="626"/>
      <c r="H89" s="626"/>
      <c r="I89" s="626"/>
      <c r="J89" s="34"/>
      <c r="K89" s="552"/>
      <c r="L89" s="626">
        <v>10133</v>
      </c>
      <c r="M89" s="626"/>
      <c r="N89" s="626"/>
      <c r="O89" s="626"/>
      <c r="P89" s="626"/>
      <c r="Q89" s="553"/>
      <c r="R89" s="552"/>
      <c r="S89" s="627">
        <v>8934</v>
      </c>
      <c r="T89" s="627"/>
      <c r="U89" s="627"/>
      <c r="V89" s="627"/>
      <c r="W89" s="627"/>
      <c r="X89" s="559"/>
      <c r="BR89" s="178"/>
      <c r="BS89" s="178"/>
      <c r="BT89" s="178"/>
      <c r="BU89" s="178"/>
    </row>
    <row r="90" spans="2:73" s="20" customFormat="1" ht="84" customHeight="1" x14ac:dyDescent="0.2">
      <c r="B90" s="530" t="s">
        <v>63</v>
      </c>
      <c r="C90" s="547">
        <v>52840</v>
      </c>
      <c r="D90" s="33"/>
      <c r="E90" s="626"/>
      <c r="F90" s="626"/>
      <c r="G90" s="626"/>
      <c r="H90" s="626"/>
      <c r="I90" s="626"/>
      <c r="J90" s="34"/>
      <c r="K90" s="552"/>
      <c r="L90" s="626">
        <v>79614</v>
      </c>
      <c r="M90" s="626"/>
      <c r="N90" s="626"/>
      <c r="O90" s="626"/>
      <c r="P90" s="626"/>
      <c r="Q90" s="553"/>
      <c r="R90" s="552"/>
      <c r="S90" s="628">
        <v>154684</v>
      </c>
      <c r="T90" s="628"/>
      <c r="U90" s="628"/>
      <c r="V90" s="628"/>
      <c r="W90" s="628"/>
      <c r="X90" s="559"/>
      <c r="BR90" s="178"/>
      <c r="BS90" s="178"/>
      <c r="BT90" s="178"/>
      <c r="BU90" s="178"/>
    </row>
    <row r="91" spans="2:73" s="20" customFormat="1" ht="43.5" customHeight="1" x14ac:dyDescent="0.2">
      <c r="B91" s="530" t="s">
        <v>64</v>
      </c>
      <c r="C91" s="547">
        <v>52850</v>
      </c>
      <c r="D91" s="33"/>
      <c r="E91" s="626">
        <f>E92+E93+E95+E94</f>
        <v>409634</v>
      </c>
      <c r="F91" s="626"/>
      <c r="G91" s="626"/>
      <c r="H91" s="626"/>
      <c r="I91" s="626"/>
      <c r="J91" s="34"/>
      <c r="K91" s="552"/>
      <c r="L91" s="626">
        <f>L92+L93+L94+L95</f>
        <v>482667</v>
      </c>
      <c r="M91" s="626"/>
      <c r="N91" s="626"/>
      <c r="O91" s="626"/>
      <c r="P91" s="626"/>
      <c r="Q91" s="553"/>
      <c r="R91" s="552"/>
      <c r="S91" s="626">
        <f>S92+S93++S94+S95</f>
        <v>503826</v>
      </c>
      <c r="T91" s="626"/>
      <c r="U91" s="626"/>
      <c r="V91" s="626"/>
      <c r="W91" s="626"/>
      <c r="X91" s="559"/>
      <c r="BR91" s="178"/>
      <c r="BS91" s="178"/>
      <c r="BT91" s="178"/>
      <c r="BU91" s="178"/>
    </row>
    <row r="92" spans="2:73" s="19" customFormat="1" ht="25.35" customHeight="1" x14ac:dyDescent="0.2">
      <c r="B92" s="23" t="s">
        <v>45</v>
      </c>
      <c r="C92" s="547">
        <v>52851</v>
      </c>
      <c r="D92" s="33"/>
      <c r="E92" s="626">
        <v>260101</v>
      </c>
      <c r="F92" s="626"/>
      <c r="G92" s="626"/>
      <c r="H92" s="626"/>
      <c r="I92" s="626"/>
      <c r="J92" s="34"/>
      <c r="K92" s="552"/>
      <c r="L92" s="626">
        <v>239335</v>
      </c>
      <c r="M92" s="626"/>
      <c r="N92" s="626"/>
      <c r="O92" s="626"/>
      <c r="P92" s="626"/>
      <c r="Q92" s="553"/>
      <c r="R92" s="552"/>
      <c r="S92" s="626">
        <v>236453</v>
      </c>
      <c r="T92" s="626"/>
      <c r="U92" s="626"/>
      <c r="V92" s="626"/>
      <c r="W92" s="626"/>
      <c r="X92" s="559"/>
      <c r="BQ92" s="181"/>
      <c r="BR92" s="179"/>
      <c r="BS92" s="179"/>
      <c r="BT92" s="179"/>
      <c r="BU92" s="179"/>
    </row>
    <row r="93" spans="2:73" s="19" customFormat="1" ht="13.35" customHeight="1" x14ac:dyDescent="0.2">
      <c r="B93" s="23" t="s">
        <v>46</v>
      </c>
      <c r="C93" s="547">
        <v>52852</v>
      </c>
      <c r="D93" s="33"/>
      <c r="E93" s="626">
        <v>53712</v>
      </c>
      <c r="F93" s="626"/>
      <c r="G93" s="626"/>
      <c r="H93" s="626"/>
      <c r="I93" s="626"/>
      <c r="J93" s="34"/>
      <c r="K93" s="552"/>
      <c r="L93" s="626">
        <v>157247</v>
      </c>
      <c r="M93" s="626"/>
      <c r="N93" s="626"/>
      <c r="O93" s="626"/>
      <c r="P93" s="626"/>
      <c r="Q93" s="553"/>
      <c r="R93" s="552"/>
      <c r="S93" s="626">
        <v>133096</v>
      </c>
      <c r="T93" s="626"/>
      <c r="U93" s="626"/>
      <c r="V93" s="626"/>
      <c r="W93" s="626"/>
      <c r="X93" s="559"/>
      <c r="BQ93" s="181"/>
      <c r="BR93" s="179"/>
      <c r="BS93" s="179"/>
      <c r="BT93" s="179"/>
      <c r="BU93" s="179"/>
    </row>
    <row r="94" spans="2:73" s="20" customFormat="1" ht="13.35" customHeight="1" x14ac:dyDescent="0.2">
      <c r="B94" s="23" t="s">
        <v>48</v>
      </c>
      <c r="C94" s="547">
        <v>52853</v>
      </c>
      <c r="D94" s="33"/>
      <c r="E94" s="626">
        <v>4136</v>
      </c>
      <c r="F94" s="626"/>
      <c r="G94" s="626"/>
      <c r="H94" s="626"/>
      <c r="I94" s="626"/>
      <c r="J94" s="34"/>
      <c r="K94" s="552"/>
      <c r="L94" s="626">
        <v>1641</v>
      </c>
      <c r="M94" s="626"/>
      <c r="N94" s="626"/>
      <c r="O94" s="626"/>
      <c r="P94" s="626"/>
      <c r="Q94" s="553"/>
      <c r="R94" s="552"/>
      <c r="S94" s="627">
        <v>1641</v>
      </c>
      <c r="T94" s="627"/>
      <c r="U94" s="627"/>
      <c r="V94" s="627"/>
      <c r="W94" s="627"/>
      <c r="X94" s="559"/>
      <c r="BR94" s="178"/>
      <c r="BS94" s="178"/>
      <c r="BT94" s="178"/>
      <c r="BU94" s="178"/>
    </row>
    <row r="95" spans="2:73" s="19" customFormat="1" ht="13.35" customHeight="1" x14ac:dyDescent="0.2">
      <c r="B95" s="535" t="s">
        <v>58</v>
      </c>
      <c r="C95" s="547">
        <v>52859</v>
      </c>
      <c r="D95" s="33"/>
      <c r="E95" s="626">
        <v>91685</v>
      </c>
      <c r="F95" s="626"/>
      <c r="G95" s="626"/>
      <c r="H95" s="626"/>
      <c r="I95" s="626"/>
      <c r="J95" s="34"/>
      <c r="K95" s="552"/>
      <c r="L95" s="626">
        <v>84444</v>
      </c>
      <c r="M95" s="626"/>
      <c r="N95" s="626"/>
      <c r="O95" s="626"/>
      <c r="P95" s="626"/>
      <c r="Q95" s="553"/>
      <c r="R95" s="552"/>
      <c r="S95" s="626">
        <v>132636</v>
      </c>
      <c r="T95" s="626"/>
      <c r="U95" s="626"/>
      <c r="V95" s="626"/>
      <c r="W95" s="626"/>
      <c r="X95" s="559"/>
      <c r="BQ95" s="181"/>
      <c r="BR95" s="179"/>
      <c r="BS95" s="179"/>
      <c r="BT95" s="179"/>
      <c r="BU95" s="179"/>
    </row>
    <row r="96" spans="2:73" s="20" customFormat="1" ht="42" customHeight="1" thickBot="1" x14ac:dyDescent="0.25">
      <c r="B96" s="24" t="s">
        <v>65</v>
      </c>
      <c r="C96" s="555">
        <v>52860</v>
      </c>
      <c r="D96" s="39"/>
      <c r="E96" s="632">
        <v>0</v>
      </c>
      <c r="F96" s="632"/>
      <c r="G96" s="632"/>
      <c r="H96" s="632"/>
      <c r="I96" s="632"/>
      <c r="J96" s="261"/>
      <c r="K96" s="557"/>
      <c r="L96" s="632">
        <v>0</v>
      </c>
      <c r="M96" s="632"/>
      <c r="N96" s="632"/>
      <c r="O96" s="632"/>
      <c r="P96" s="632"/>
      <c r="Q96" s="262"/>
      <c r="R96" s="557"/>
      <c r="S96" s="632">
        <v>0</v>
      </c>
      <c r="T96" s="632"/>
      <c r="U96" s="632"/>
      <c r="V96" s="632"/>
      <c r="W96" s="632"/>
      <c r="X96" s="41"/>
      <c r="BR96" s="178"/>
      <c r="BS96" s="178"/>
      <c r="BT96" s="178"/>
      <c r="BU96" s="178"/>
    </row>
    <row r="97" spans="1:73" s="19" customForma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1"/>
      <c r="BR97" s="179"/>
      <c r="BS97" s="179"/>
      <c r="BT97" s="179"/>
      <c r="BU97" s="179"/>
    </row>
  </sheetData>
  <mergeCells count="343">
    <mergeCell ref="B2:Q2"/>
    <mergeCell ref="B4:B6"/>
    <mergeCell ref="C4:C6"/>
    <mergeCell ref="D4:J6"/>
    <mergeCell ref="K4:X4"/>
    <mergeCell ref="Y4:BB4"/>
    <mergeCell ref="AM6:AS6"/>
    <mergeCell ref="BC4:BP4"/>
    <mergeCell ref="K5:Q6"/>
    <mergeCell ref="R5:X6"/>
    <mergeCell ref="Y5:AE6"/>
    <mergeCell ref="AF5:AS5"/>
    <mergeCell ref="AT5:AZ6"/>
    <mergeCell ref="BA5:BB5"/>
    <mergeCell ref="BC5:BI6"/>
    <mergeCell ref="BJ5:BP6"/>
    <mergeCell ref="AF6:AL6"/>
    <mergeCell ref="AT7:AZ7"/>
    <mergeCell ref="BC7:BI7"/>
    <mergeCell ref="BJ7:BP7"/>
    <mergeCell ref="B8:B9"/>
    <mergeCell ref="D8:J8"/>
    <mergeCell ref="L8:P8"/>
    <mergeCell ref="S8:W8"/>
    <mergeCell ref="Z8:AD8"/>
    <mergeCell ref="D7:J7"/>
    <mergeCell ref="K7:Q7"/>
    <mergeCell ref="R7:X7"/>
    <mergeCell ref="Y7:AE7"/>
    <mergeCell ref="AF7:AL7"/>
    <mergeCell ref="AM7:AS7"/>
    <mergeCell ref="BK8:BO8"/>
    <mergeCell ref="D9:J9"/>
    <mergeCell ref="L9:P9"/>
    <mergeCell ref="S9:W9"/>
    <mergeCell ref="Z9:AD9"/>
    <mergeCell ref="AG9:AK9"/>
    <mergeCell ref="AN9:AR9"/>
    <mergeCell ref="AU9:AY9"/>
    <mergeCell ref="AG8:AK8"/>
    <mergeCell ref="AN8:AR8"/>
    <mergeCell ref="BK9:BO9"/>
    <mergeCell ref="B10:B11"/>
    <mergeCell ref="D10:J10"/>
    <mergeCell ref="L10:P10"/>
    <mergeCell ref="S10:W10"/>
    <mergeCell ref="Z10:AD10"/>
    <mergeCell ref="AG10:AK10"/>
    <mergeCell ref="AN10:AR10"/>
    <mergeCell ref="AU10:AY10"/>
    <mergeCell ref="AU11:AY11"/>
    <mergeCell ref="BD11:BH11"/>
    <mergeCell ref="BK11:BO11"/>
    <mergeCell ref="BD10:BH10"/>
    <mergeCell ref="BK10:BO10"/>
    <mergeCell ref="D11:J11"/>
    <mergeCell ref="L11:P11"/>
    <mergeCell ref="AG12:AK12"/>
    <mergeCell ref="AN12:AR12"/>
    <mergeCell ref="AU12:AY12"/>
    <mergeCell ref="AU8:AY8"/>
    <mergeCell ref="S11:W11"/>
    <mergeCell ref="Z11:AD11"/>
    <mergeCell ref="AG11:AK11"/>
    <mergeCell ref="AN11:AR11"/>
    <mergeCell ref="BD9:BH9"/>
    <mergeCell ref="BD8:BH8"/>
    <mergeCell ref="BK12:BO12"/>
    <mergeCell ref="AU17:AY17"/>
    <mergeCell ref="AG16:AK16"/>
    <mergeCell ref="AN16:AR16"/>
    <mergeCell ref="AU16:AY16"/>
    <mergeCell ref="BD13:BH13"/>
    <mergeCell ref="BK13:BO13"/>
    <mergeCell ref="B14:B15"/>
    <mergeCell ref="D14:J14"/>
    <mergeCell ref="L14:P14"/>
    <mergeCell ref="S14:W14"/>
    <mergeCell ref="Z14:AD14"/>
    <mergeCell ref="AG14:AK14"/>
    <mergeCell ref="AN14:AR14"/>
    <mergeCell ref="AU14:AY14"/>
    <mergeCell ref="AU15:AY15"/>
    <mergeCell ref="BD15:BH15"/>
    <mergeCell ref="BK15:BO15"/>
    <mergeCell ref="B12:B13"/>
    <mergeCell ref="D12:J12"/>
    <mergeCell ref="L12:P12"/>
    <mergeCell ref="S12:W12"/>
    <mergeCell ref="Z12:AD12"/>
    <mergeCell ref="D13:J13"/>
    <mergeCell ref="L13:P13"/>
    <mergeCell ref="BD14:BH14"/>
    <mergeCell ref="BK14:BO14"/>
    <mergeCell ref="D15:J15"/>
    <mergeCell ref="L15:P15"/>
    <mergeCell ref="S15:W15"/>
    <mergeCell ref="Z15:AD15"/>
    <mergeCell ref="AG15:AK15"/>
    <mergeCell ref="AN15:AR15"/>
    <mergeCell ref="S13:W13"/>
    <mergeCell ref="Z13:AD13"/>
    <mergeCell ref="AG13:AK13"/>
    <mergeCell ref="AN13:AR13"/>
    <mergeCell ref="AU13:AY13"/>
    <mergeCell ref="BK16:BO16"/>
    <mergeCell ref="BD17:BH17"/>
    <mergeCell ref="BK17:BO17"/>
    <mergeCell ref="B18:B19"/>
    <mergeCell ref="D18:J18"/>
    <mergeCell ref="L18:P18"/>
    <mergeCell ref="S18:W18"/>
    <mergeCell ref="Z18:AD18"/>
    <mergeCell ref="AG18:AK18"/>
    <mergeCell ref="AN18:AR18"/>
    <mergeCell ref="AU18:AY18"/>
    <mergeCell ref="AU19:AY19"/>
    <mergeCell ref="BD19:BH19"/>
    <mergeCell ref="BK19:BO19"/>
    <mergeCell ref="B16:B17"/>
    <mergeCell ref="D16:J16"/>
    <mergeCell ref="L16:P16"/>
    <mergeCell ref="S16:W16"/>
    <mergeCell ref="Z16:AD16"/>
    <mergeCell ref="D17:J17"/>
    <mergeCell ref="L17:P17"/>
    <mergeCell ref="S17:W17"/>
    <mergeCell ref="Z17:AD17"/>
    <mergeCell ref="AG17:AK17"/>
    <mergeCell ref="AN17:AR17"/>
    <mergeCell ref="BD18:BH18"/>
    <mergeCell ref="BK18:BO18"/>
    <mergeCell ref="D19:J19"/>
    <mergeCell ref="L19:P19"/>
    <mergeCell ref="S19:W19"/>
    <mergeCell ref="Z19:AD19"/>
    <mergeCell ref="AG19:AK19"/>
    <mergeCell ref="AN19:AR19"/>
    <mergeCell ref="BK20:BO20"/>
    <mergeCell ref="AG20:AK20"/>
    <mergeCell ref="AN20:AR20"/>
    <mergeCell ref="AU20:AY20"/>
    <mergeCell ref="BD21:BH21"/>
    <mergeCell ref="BK21:BO21"/>
    <mergeCell ref="B22:B23"/>
    <mergeCell ref="D22:J22"/>
    <mergeCell ref="L22:P22"/>
    <mergeCell ref="S22:W22"/>
    <mergeCell ref="Z22:AD22"/>
    <mergeCell ref="AG22:AK22"/>
    <mergeCell ref="AN22:AR22"/>
    <mergeCell ref="AU22:AY22"/>
    <mergeCell ref="B20:B21"/>
    <mergeCell ref="D20:J20"/>
    <mergeCell ref="L20:P20"/>
    <mergeCell ref="S20:W20"/>
    <mergeCell ref="Z20:AD20"/>
    <mergeCell ref="D21:J21"/>
    <mergeCell ref="L21:P21"/>
    <mergeCell ref="S21:W21"/>
    <mergeCell ref="Z21:AD21"/>
    <mergeCell ref="AG21:AK21"/>
    <mergeCell ref="BK23:BO23"/>
    <mergeCell ref="AN21:AR21"/>
    <mergeCell ref="AU21:AY21"/>
    <mergeCell ref="B27:B28"/>
    <mergeCell ref="C27:C28"/>
    <mergeCell ref="D27:J28"/>
    <mergeCell ref="K27:Q28"/>
    <mergeCell ref="R27:X28"/>
    <mergeCell ref="BD22:BH22"/>
    <mergeCell ref="BK22:BO22"/>
    <mergeCell ref="D23:J23"/>
    <mergeCell ref="L23:P23"/>
    <mergeCell ref="S23:W23"/>
    <mergeCell ref="Z23:AD23"/>
    <mergeCell ref="AG23:AK23"/>
    <mergeCell ref="AN23:AR23"/>
    <mergeCell ref="S30:W30"/>
    <mergeCell ref="AU23:AY23"/>
    <mergeCell ref="BD23:BH23"/>
    <mergeCell ref="L32:P32"/>
    <mergeCell ref="S32:W32"/>
    <mergeCell ref="D29:J29"/>
    <mergeCell ref="K29:Q29"/>
    <mergeCell ref="R29:X29"/>
    <mergeCell ref="E30:I30"/>
    <mergeCell ref="C66:C68"/>
    <mergeCell ref="D66:J68"/>
    <mergeCell ref="K66:Q68"/>
    <mergeCell ref="R66:X68"/>
    <mergeCell ref="E37:I37"/>
    <mergeCell ref="L37:P37"/>
    <mergeCell ref="S37:W37"/>
    <mergeCell ref="D69:J69"/>
    <mergeCell ref="K69:Q69"/>
    <mergeCell ref="R69:X69"/>
    <mergeCell ref="E45:I45"/>
    <mergeCell ref="E61:G61"/>
    <mergeCell ref="E62:G62"/>
    <mergeCell ref="M61:O61"/>
    <mergeCell ref="M62:O62"/>
    <mergeCell ref="E60:G60"/>
    <mergeCell ref="M60:O60"/>
    <mergeCell ref="M55:O55"/>
    <mergeCell ref="E56:G56"/>
    <mergeCell ref="E53:I53"/>
    <mergeCell ref="L53:P53"/>
    <mergeCell ref="L45:P45"/>
    <mergeCell ref="E46:I46"/>
    <mergeCell ref="E70:I70"/>
    <mergeCell ref="L70:P70"/>
    <mergeCell ref="S70:W70"/>
    <mergeCell ref="BD16:BH16"/>
    <mergeCell ref="BD12:BH12"/>
    <mergeCell ref="E35:I35"/>
    <mergeCell ref="L35:P35"/>
    <mergeCell ref="S35:W35"/>
    <mergeCell ref="E36:I36"/>
    <mergeCell ref="L36:P36"/>
    <mergeCell ref="S36:W36"/>
    <mergeCell ref="E33:I33"/>
    <mergeCell ref="L33:P33"/>
    <mergeCell ref="S33:W33"/>
    <mergeCell ref="E34:I34"/>
    <mergeCell ref="L34:P34"/>
    <mergeCell ref="S34:W34"/>
    <mergeCell ref="E31:I31"/>
    <mergeCell ref="L31:P31"/>
    <mergeCell ref="S31:W31"/>
    <mergeCell ref="E32:I32"/>
    <mergeCell ref="D44:J44"/>
    <mergeCell ref="L46:P46"/>
    <mergeCell ref="B64:Z64"/>
    <mergeCell ref="E75:I75"/>
    <mergeCell ref="L75:P75"/>
    <mergeCell ref="S75:W75"/>
    <mergeCell ref="E76:I76"/>
    <mergeCell ref="L76:P76"/>
    <mergeCell ref="S76:W76"/>
    <mergeCell ref="E71:I71"/>
    <mergeCell ref="L71:P71"/>
    <mergeCell ref="S71:W71"/>
    <mergeCell ref="E72:I72"/>
    <mergeCell ref="L72:P72"/>
    <mergeCell ref="S72:W72"/>
    <mergeCell ref="E79:I79"/>
    <mergeCell ref="L79:P79"/>
    <mergeCell ref="S79:W79"/>
    <mergeCell ref="E80:I80"/>
    <mergeCell ref="L80:P80"/>
    <mergeCell ref="S80:W80"/>
    <mergeCell ref="E77:I77"/>
    <mergeCell ref="L77:P77"/>
    <mergeCell ref="S77:W77"/>
    <mergeCell ref="E78:I78"/>
    <mergeCell ref="L78:P78"/>
    <mergeCell ref="S78:W78"/>
    <mergeCell ref="S83:W83"/>
    <mergeCell ref="E84:I84"/>
    <mergeCell ref="L84:P84"/>
    <mergeCell ref="S84:W84"/>
    <mergeCell ref="E87:I87"/>
    <mergeCell ref="L87:P87"/>
    <mergeCell ref="S87:W87"/>
    <mergeCell ref="E81:I81"/>
    <mergeCell ref="L81:P81"/>
    <mergeCell ref="S81:W81"/>
    <mergeCell ref="E82:I82"/>
    <mergeCell ref="L82:P82"/>
    <mergeCell ref="S82:W82"/>
    <mergeCell ref="E96:I96"/>
    <mergeCell ref="L96:P96"/>
    <mergeCell ref="S96:W96"/>
    <mergeCell ref="B41:B43"/>
    <mergeCell ref="C41:C43"/>
    <mergeCell ref="D41:J43"/>
    <mergeCell ref="K41:Q43"/>
    <mergeCell ref="E93:I93"/>
    <mergeCell ref="L93:P93"/>
    <mergeCell ref="S93:W93"/>
    <mergeCell ref="E95:I95"/>
    <mergeCell ref="L95:P95"/>
    <mergeCell ref="S95:W95"/>
    <mergeCell ref="E91:I91"/>
    <mergeCell ref="L91:P91"/>
    <mergeCell ref="S91:W91"/>
    <mergeCell ref="E92:I92"/>
    <mergeCell ref="L92:P92"/>
    <mergeCell ref="S92:W92"/>
    <mergeCell ref="E89:I89"/>
    <mergeCell ref="L89:P89"/>
    <mergeCell ref="S89:W89"/>
    <mergeCell ref="E90:I90"/>
    <mergeCell ref="K44:Q44"/>
    <mergeCell ref="BC1:BP1"/>
    <mergeCell ref="B39:AQ39"/>
    <mergeCell ref="E55:G55"/>
    <mergeCell ref="E57:G57"/>
    <mergeCell ref="E58:G58"/>
    <mergeCell ref="E59:G59"/>
    <mergeCell ref="M57:O57"/>
    <mergeCell ref="M58:O58"/>
    <mergeCell ref="M59:O59"/>
    <mergeCell ref="M56:O56"/>
    <mergeCell ref="E50:I50"/>
    <mergeCell ref="L50:P50"/>
    <mergeCell ref="E51:I51"/>
    <mergeCell ref="L51:P51"/>
    <mergeCell ref="E52:I52"/>
    <mergeCell ref="L52:P52"/>
    <mergeCell ref="E47:I47"/>
    <mergeCell ref="L47:P47"/>
    <mergeCell ref="E48:I48"/>
    <mergeCell ref="L48:P48"/>
    <mergeCell ref="E49:I49"/>
    <mergeCell ref="L49:P49"/>
    <mergeCell ref="BD20:BH20"/>
    <mergeCell ref="L30:P30"/>
    <mergeCell ref="E94:I94"/>
    <mergeCell ref="L94:P94"/>
    <mergeCell ref="S94:W94"/>
    <mergeCell ref="E54:G54"/>
    <mergeCell ref="M54:O54"/>
    <mergeCell ref="E73:I73"/>
    <mergeCell ref="L73:P73"/>
    <mergeCell ref="S73:W73"/>
    <mergeCell ref="E74:I74"/>
    <mergeCell ref="L74:P74"/>
    <mergeCell ref="S74:W74"/>
    <mergeCell ref="E86:I86"/>
    <mergeCell ref="L86:P86"/>
    <mergeCell ref="S86:W86"/>
    <mergeCell ref="L90:P90"/>
    <mergeCell ref="S90:W90"/>
    <mergeCell ref="E85:I85"/>
    <mergeCell ref="L85:P85"/>
    <mergeCell ref="S85:W85"/>
    <mergeCell ref="E88:I88"/>
    <mergeCell ref="L88:P88"/>
    <mergeCell ref="S88:W88"/>
    <mergeCell ref="E83:I83"/>
    <mergeCell ref="L83:P83"/>
  </mergeCells>
  <printOptions horizontalCentered="1"/>
  <pageMargins left="0.78740157480314965" right="0.59055118110236227" top="0.78740157480314965" bottom="0.78740157480314965" header="0.51181102362204722" footer="0.27559055118110237"/>
  <pageSetup paperSize="9" scale="55" firstPageNumber="58" fitToHeight="10" orientation="portrait" useFirstPageNumber="1" r:id="rId1"/>
  <headerFooter differentOddEven="1" scaleWithDoc="0">
    <oddHeader>&amp;R&amp;"Arial,полужирный"&amp;10Приложение 5</oddHeader>
    <evenFooter xml:space="preserve">&amp;C&amp;"Arial,Обычный"&amp;9 </evenFooter>
  </headerFooter>
  <rowBreaks count="1" manualBreakCount="1">
    <brk id="63" max="6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outlinePr summaryBelow="0" summaryRight="0"/>
    <pageSetUpPr autoPageBreaks="0" fitToPage="1"/>
  </sheetPr>
  <dimension ref="A1:Q31"/>
  <sheetViews>
    <sheetView view="pageBreakPreview" topLeftCell="A16" zoomScaleSheetLayoutView="100" workbookViewId="0">
      <selection activeCell="B26" sqref="B26:B27"/>
    </sheetView>
  </sheetViews>
  <sheetFormatPr defaultColWidth="8" defaultRowHeight="11.25" x14ac:dyDescent="0.2"/>
  <cols>
    <col min="1" max="1" width="1.85546875" style="7" customWidth="1"/>
    <col min="2" max="2" width="40.7109375" style="7" customWidth="1"/>
    <col min="3" max="3" width="6.85546875" style="7" customWidth="1"/>
    <col min="4" max="4" width="10.85546875" style="7" customWidth="1"/>
    <col min="5" max="5" width="13" style="66" customWidth="1"/>
    <col min="6" max="6" width="13.42578125" style="7" customWidth="1"/>
    <col min="7" max="7" width="3.140625" style="7" customWidth="1"/>
    <col min="8" max="8" width="9.5703125" style="66" customWidth="1"/>
    <col min="9" max="10" width="2.7109375" style="7" customWidth="1"/>
    <col min="11" max="11" width="12.140625" style="7" customWidth="1"/>
    <col min="12" max="13" width="2.7109375" style="7" customWidth="1"/>
    <col min="14" max="14" width="11" style="7" customWidth="1"/>
    <col min="15" max="15" width="2.7109375" style="7" customWidth="1"/>
    <col min="16" max="16" width="9.140625" style="8" bestFit="1" customWidth="1"/>
    <col min="17" max="224" width="8" style="8"/>
    <col min="225" max="225" width="1.85546875" style="8" customWidth="1"/>
    <col min="226" max="226" width="17.7109375" style="8" customWidth="1"/>
    <col min="227" max="227" width="15.7109375" style="8" customWidth="1"/>
    <col min="228" max="228" width="8.5703125" style="8" customWidth="1"/>
    <col min="229" max="229" width="7.28515625" style="8" customWidth="1"/>
    <col min="230" max="271" width="2.7109375" style="8" customWidth="1"/>
    <col min="272" max="480" width="8" style="8"/>
    <col min="481" max="481" width="1.85546875" style="8" customWidth="1"/>
    <col min="482" max="482" width="17.7109375" style="8" customWidth="1"/>
    <col min="483" max="483" width="15.7109375" style="8" customWidth="1"/>
    <col min="484" max="484" width="8.5703125" style="8" customWidth="1"/>
    <col min="485" max="485" width="7.28515625" style="8" customWidth="1"/>
    <col min="486" max="527" width="2.7109375" style="8" customWidth="1"/>
    <col min="528" max="736" width="8" style="8"/>
    <col min="737" max="737" width="1.85546875" style="8" customWidth="1"/>
    <col min="738" max="738" width="17.7109375" style="8" customWidth="1"/>
    <col min="739" max="739" width="15.7109375" style="8" customWidth="1"/>
    <col min="740" max="740" width="8.5703125" style="8" customWidth="1"/>
    <col min="741" max="741" width="7.28515625" style="8" customWidth="1"/>
    <col min="742" max="783" width="2.7109375" style="8" customWidth="1"/>
    <col min="784" max="992" width="8" style="8"/>
    <col min="993" max="993" width="1.85546875" style="8" customWidth="1"/>
    <col min="994" max="994" width="17.7109375" style="8" customWidth="1"/>
    <col min="995" max="995" width="15.7109375" style="8" customWidth="1"/>
    <col min="996" max="996" width="8.5703125" style="8" customWidth="1"/>
    <col min="997" max="997" width="7.28515625" style="8" customWidth="1"/>
    <col min="998" max="1039" width="2.7109375" style="8" customWidth="1"/>
    <col min="1040" max="1248" width="8" style="8"/>
    <col min="1249" max="1249" width="1.85546875" style="8" customWidth="1"/>
    <col min="1250" max="1250" width="17.7109375" style="8" customWidth="1"/>
    <col min="1251" max="1251" width="15.7109375" style="8" customWidth="1"/>
    <col min="1252" max="1252" width="8.5703125" style="8" customWidth="1"/>
    <col min="1253" max="1253" width="7.28515625" style="8" customWidth="1"/>
    <col min="1254" max="1295" width="2.7109375" style="8" customWidth="1"/>
    <col min="1296" max="1504" width="8" style="8"/>
    <col min="1505" max="1505" width="1.85546875" style="8" customWidth="1"/>
    <col min="1506" max="1506" width="17.7109375" style="8" customWidth="1"/>
    <col min="1507" max="1507" width="15.7109375" style="8" customWidth="1"/>
    <col min="1508" max="1508" width="8.5703125" style="8" customWidth="1"/>
    <col min="1509" max="1509" width="7.28515625" style="8" customWidth="1"/>
    <col min="1510" max="1551" width="2.7109375" style="8" customWidth="1"/>
    <col min="1552" max="1760" width="8" style="8"/>
    <col min="1761" max="1761" width="1.85546875" style="8" customWidth="1"/>
    <col min="1762" max="1762" width="17.7109375" style="8" customWidth="1"/>
    <col min="1763" max="1763" width="15.7109375" style="8" customWidth="1"/>
    <col min="1764" max="1764" width="8.5703125" style="8" customWidth="1"/>
    <col min="1765" max="1765" width="7.28515625" style="8" customWidth="1"/>
    <col min="1766" max="1807" width="2.7109375" style="8" customWidth="1"/>
    <col min="1808" max="2016" width="8" style="8"/>
    <col min="2017" max="2017" width="1.85546875" style="8" customWidth="1"/>
    <col min="2018" max="2018" width="17.7109375" style="8" customWidth="1"/>
    <col min="2019" max="2019" width="15.7109375" style="8" customWidth="1"/>
    <col min="2020" max="2020" width="8.5703125" style="8" customWidth="1"/>
    <col min="2021" max="2021" width="7.28515625" style="8" customWidth="1"/>
    <col min="2022" max="2063" width="2.7109375" style="8" customWidth="1"/>
    <col min="2064" max="2272" width="8" style="8"/>
    <col min="2273" max="2273" width="1.85546875" style="8" customWidth="1"/>
    <col min="2274" max="2274" width="17.7109375" style="8" customWidth="1"/>
    <col min="2275" max="2275" width="15.7109375" style="8" customWidth="1"/>
    <col min="2276" max="2276" width="8.5703125" style="8" customWidth="1"/>
    <col min="2277" max="2277" width="7.28515625" style="8" customWidth="1"/>
    <col min="2278" max="2319" width="2.7109375" style="8" customWidth="1"/>
    <col min="2320" max="2528" width="8" style="8"/>
    <col min="2529" max="2529" width="1.85546875" style="8" customWidth="1"/>
    <col min="2530" max="2530" width="17.7109375" style="8" customWidth="1"/>
    <col min="2531" max="2531" width="15.7109375" style="8" customWidth="1"/>
    <col min="2532" max="2532" width="8.5703125" style="8" customWidth="1"/>
    <col min="2533" max="2533" width="7.28515625" style="8" customWidth="1"/>
    <col min="2534" max="2575" width="2.7109375" style="8" customWidth="1"/>
    <col min="2576" max="2784" width="8" style="8"/>
    <col min="2785" max="2785" width="1.85546875" style="8" customWidth="1"/>
    <col min="2786" max="2786" width="17.7109375" style="8" customWidth="1"/>
    <col min="2787" max="2787" width="15.7109375" style="8" customWidth="1"/>
    <col min="2788" max="2788" width="8.5703125" style="8" customWidth="1"/>
    <col min="2789" max="2789" width="7.28515625" style="8" customWidth="1"/>
    <col min="2790" max="2831" width="2.7109375" style="8" customWidth="1"/>
    <col min="2832" max="3040" width="8" style="8"/>
    <col min="3041" max="3041" width="1.85546875" style="8" customWidth="1"/>
    <col min="3042" max="3042" width="17.7109375" style="8" customWidth="1"/>
    <col min="3043" max="3043" width="15.7109375" style="8" customWidth="1"/>
    <col min="3044" max="3044" width="8.5703125" style="8" customWidth="1"/>
    <col min="3045" max="3045" width="7.28515625" style="8" customWidth="1"/>
    <col min="3046" max="3087" width="2.7109375" style="8" customWidth="1"/>
    <col min="3088" max="3296" width="8" style="8"/>
    <col min="3297" max="3297" width="1.85546875" style="8" customWidth="1"/>
    <col min="3298" max="3298" width="17.7109375" style="8" customWidth="1"/>
    <col min="3299" max="3299" width="15.7109375" style="8" customWidth="1"/>
    <col min="3300" max="3300" width="8.5703125" style="8" customWidth="1"/>
    <col min="3301" max="3301" width="7.28515625" style="8" customWidth="1"/>
    <col min="3302" max="3343" width="2.7109375" style="8" customWidth="1"/>
    <col min="3344" max="3552" width="8" style="8"/>
    <col min="3553" max="3553" width="1.85546875" style="8" customWidth="1"/>
    <col min="3554" max="3554" width="17.7109375" style="8" customWidth="1"/>
    <col min="3555" max="3555" width="15.7109375" style="8" customWidth="1"/>
    <col min="3556" max="3556" width="8.5703125" style="8" customWidth="1"/>
    <col min="3557" max="3557" width="7.28515625" style="8" customWidth="1"/>
    <col min="3558" max="3599" width="2.7109375" style="8" customWidth="1"/>
    <col min="3600" max="3808" width="8" style="8"/>
    <col min="3809" max="3809" width="1.85546875" style="8" customWidth="1"/>
    <col min="3810" max="3810" width="17.7109375" style="8" customWidth="1"/>
    <col min="3811" max="3811" width="15.7109375" style="8" customWidth="1"/>
    <col min="3812" max="3812" width="8.5703125" style="8" customWidth="1"/>
    <col min="3813" max="3813" width="7.28515625" style="8" customWidth="1"/>
    <col min="3814" max="3855" width="2.7109375" style="8" customWidth="1"/>
    <col min="3856" max="4064" width="8" style="8"/>
    <col min="4065" max="4065" width="1.85546875" style="8" customWidth="1"/>
    <col min="4066" max="4066" width="17.7109375" style="8" customWidth="1"/>
    <col min="4067" max="4067" width="15.7109375" style="8" customWidth="1"/>
    <col min="4068" max="4068" width="8.5703125" style="8" customWidth="1"/>
    <col min="4069" max="4069" width="7.28515625" style="8" customWidth="1"/>
    <col min="4070" max="4111" width="2.7109375" style="8" customWidth="1"/>
    <col min="4112" max="4320" width="8" style="8"/>
    <col min="4321" max="4321" width="1.85546875" style="8" customWidth="1"/>
    <col min="4322" max="4322" width="17.7109375" style="8" customWidth="1"/>
    <col min="4323" max="4323" width="15.7109375" style="8" customWidth="1"/>
    <col min="4324" max="4324" width="8.5703125" style="8" customWidth="1"/>
    <col min="4325" max="4325" width="7.28515625" style="8" customWidth="1"/>
    <col min="4326" max="4367" width="2.7109375" style="8" customWidth="1"/>
    <col min="4368" max="4576" width="8" style="8"/>
    <col min="4577" max="4577" width="1.85546875" style="8" customWidth="1"/>
    <col min="4578" max="4578" width="17.7109375" style="8" customWidth="1"/>
    <col min="4579" max="4579" width="15.7109375" style="8" customWidth="1"/>
    <col min="4580" max="4580" width="8.5703125" style="8" customWidth="1"/>
    <col min="4581" max="4581" width="7.28515625" style="8" customWidth="1"/>
    <col min="4582" max="4623" width="2.7109375" style="8" customWidth="1"/>
    <col min="4624" max="4832" width="8" style="8"/>
    <col min="4833" max="4833" width="1.85546875" style="8" customWidth="1"/>
    <col min="4834" max="4834" width="17.7109375" style="8" customWidth="1"/>
    <col min="4835" max="4835" width="15.7109375" style="8" customWidth="1"/>
    <col min="4836" max="4836" width="8.5703125" style="8" customWidth="1"/>
    <col min="4837" max="4837" width="7.28515625" style="8" customWidth="1"/>
    <col min="4838" max="4879" width="2.7109375" style="8" customWidth="1"/>
    <col min="4880" max="5088" width="8" style="8"/>
    <col min="5089" max="5089" width="1.85546875" style="8" customWidth="1"/>
    <col min="5090" max="5090" width="17.7109375" style="8" customWidth="1"/>
    <col min="5091" max="5091" width="15.7109375" style="8" customWidth="1"/>
    <col min="5092" max="5092" width="8.5703125" style="8" customWidth="1"/>
    <col min="5093" max="5093" width="7.28515625" style="8" customWidth="1"/>
    <col min="5094" max="5135" width="2.7109375" style="8" customWidth="1"/>
    <col min="5136" max="5344" width="8" style="8"/>
    <col min="5345" max="5345" width="1.85546875" style="8" customWidth="1"/>
    <col min="5346" max="5346" width="17.7109375" style="8" customWidth="1"/>
    <col min="5347" max="5347" width="15.7109375" style="8" customWidth="1"/>
    <col min="5348" max="5348" width="8.5703125" style="8" customWidth="1"/>
    <col min="5349" max="5349" width="7.28515625" style="8" customWidth="1"/>
    <col min="5350" max="5391" width="2.7109375" style="8" customWidth="1"/>
    <col min="5392" max="5600" width="8" style="8"/>
    <col min="5601" max="5601" width="1.85546875" style="8" customWidth="1"/>
    <col min="5602" max="5602" width="17.7109375" style="8" customWidth="1"/>
    <col min="5603" max="5603" width="15.7109375" style="8" customWidth="1"/>
    <col min="5604" max="5604" width="8.5703125" style="8" customWidth="1"/>
    <col min="5605" max="5605" width="7.28515625" style="8" customWidth="1"/>
    <col min="5606" max="5647" width="2.7109375" style="8" customWidth="1"/>
    <col min="5648" max="5856" width="8" style="8"/>
    <col min="5857" max="5857" width="1.85546875" style="8" customWidth="1"/>
    <col min="5858" max="5858" width="17.7109375" style="8" customWidth="1"/>
    <col min="5859" max="5859" width="15.7109375" style="8" customWidth="1"/>
    <col min="5860" max="5860" width="8.5703125" style="8" customWidth="1"/>
    <col min="5861" max="5861" width="7.28515625" style="8" customWidth="1"/>
    <col min="5862" max="5903" width="2.7109375" style="8" customWidth="1"/>
    <col min="5904" max="6112" width="8" style="8"/>
    <col min="6113" max="6113" width="1.85546875" style="8" customWidth="1"/>
    <col min="6114" max="6114" width="17.7109375" style="8" customWidth="1"/>
    <col min="6115" max="6115" width="15.7109375" style="8" customWidth="1"/>
    <col min="6116" max="6116" width="8.5703125" style="8" customWidth="1"/>
    <col min="6117" max="6117" width="7.28515625" style="8" customWidth="1"/>
    <col min="6118" max="6159" width="2.7109375" style="8" customWidth="1"/>
    <col min="6160" max="6368" width="8" style="8"/>
    <col min="6369" max="6369" width="1.85546875" style="8" customWidth="1"/>
    <col min="6370" max="6370" width="17.7109375" style="8" customWidth="1"/>
    <col min="6371" max="6371" width="15.7109375" style="8" customWidth="1"/>
    <col min="6372" max="6372" width="8.5703125" style="8" customWidth="1"/>
    <col min="6373" max="6373" width="7.28515625" style="8" customWidth="1"/>
    <col min="6374" max="6415" width="2.7109375" style="8" customWidth="1"/>
    <col min="6416" max="6624" width="8" style="8"/>
    <col min="6625" max="6625" width="1.85546875" style="8" customWidth="1"/>
    <col min="6626" max="6626" width="17.7109375" style="8" customWidth="1"/>
    <col min="6627" max="6627" width="15.7109375" style="8" customWidth="1"/>
    <col min="6628" max="6628" width="8.5703125" style="8" customWidth="1"/>
    <col min="6629" max="6629" width="7.28515625" style="8" customWidth="1"/>
    <col min="6630" max="6671" width="2.7109375" style="8" customWidth="1"/>
    <col min="6672" max="6880" width="8" style="8"/>
    <col min="6881" max="6881" width="1.85546875" style="8" customWidth="1"/>
    <col min="6882" max="6882" width="17.7109375" style="8" customWidth="1"/>
    <col min="6883" max="6883" width="15.7109375" style="8" customWidth="1"/>
    <col min="6884" max="6884" width="8.5703125" style="8" customWidth="1"/>
    <col min="6885" max="6885" width="7.28515625" style="8" customWidth="1"/>
    <col min="6886" max="6927" width="2.7109375" style="8" customWidth="1"/>
    <col min="6928" max="7136" width="8" style="8"/>
    <col min="7137" max="7137" width="1.85546875" style="8" customWidth="1"/>
    <col min="7138" max="7138" width="17.7109375" style="8" customWidth="1"/>
    <col min="7139" max="7139" width="15.7109375" style="8" customWidth="1"/>
    <col min="7140" max="7140" width="8.5703125" style="8" customWidth="1"/>
    <col min="7141" max="7141" width="7.28515625" style="8" customWidth="1"/>
    <col min="7142" max="7183" width="2.7109375" style="8" customWidth="1"/>
    <col min="7184" max="7392" width="8" style="8"/>
    <col min="7393" max="7393" width="1.85546875" style="8" customWidth="1"/>
    <col min="7394" max="7394" width="17.7109375" style="8" customWidth="1"/>
    <col min="7395" max="7395" width="15.7109375" style="8" customWidth="1"/>
    <col min="7396" max="7396" width="8.5703125" style="8" customWidth="1"/>
    <col min="7397" max="7397" width="7.28515625" style="8" customWidth="1"/>
    <col min="7398" max="7439" width="2.7109375" style="8" customWidth="1"/>
    <col min="7440" max="7648" width="8" style="8"/>
    <col min="7649" max="7649" width="1.85546875" style="8" customWidth="1"/>
    <col min="7650" max="7650" width="17.7109375" style="8" customWidth="1"/>
    <col min="7651" max="7651" width="15.7109375" style="8" customWidth="1"/>
    <col min="7652" max="7652" width="8.5703125" style="8" customWidth="1"/>
    <col min="7653" max="7653" width="7.28515625" style="8" customWidth="1"/>
    <col min="7654" max="7695" width="2.7109375" style="8" customWidth="1"/>
    <col min="7696" max="7904" width="8" style="8"/>
    <col min="7905" max="7905" width="1.85546875" style="8" customWidth="1"/>
    <col min="7906" max="7906" width="17.7109375" style="8" customWidth="1"/>
    <col min="7907" max="7907" width="15.7109375" style="8" customWidth="1"/>
    <col min="7908" max="7908" width="8.5703125" style="8" customWidth="1"/>
    <col min="7909" max="7909" width="7.28515625" style="8" customWidth="1"/>
    <col min="7910" max="7951" width="2.7109375" style="8" customWidth="1"/>
    <col min="7952" max="8160" width="8" style="8"/>
    <col min="8161" max="8161" width="1.85546875" style="8" customWidth="1"/>
    <col min="8162" max="8162" width="17.7109375" style="8" customWidth="1"/>
    <col min="8163" max="8163" width="15.7109375" style="8" customWidth="1"/>
    <col min="8164" max="8164" width="8.5703125" style="8" customWidth="1"/>
    <col min="8165" max="8165" width="7.28515625" style="8" customWidth="1"/>
    <col min="8166" max="8207" width="2.7109375" style="8" customWidth="1"/>
    <col min="8208" max="8416" width="8" style="8"/>
    <col min="8417" max="8417" width="1.85546875" style="8" customWidth="1"/>
    <col min="8418" max="8418" width="17.7109375" style="8" customWidth="1"/>
    <col min="8419" max="8419" width="15.7109375" style="8" customWidth="1"/>
    <col min="8420" max="8420" width="8.5703125" style="8" customWidth="1"/>
    <col min="8421" max="8421" width="7.28515625" style="8" customWidth="1"/>
    <col min="8422" max="8463" width="2.7109375" style="8" customWidth="1"/>
    <col min="8464" max="8672" width="8" style="8"/>
    <col min="8673" max="8673" width="1.85546875" style="8" customWidth="1"/>
    <col min="8674" max="8674" width="17.7109375" style="8" customWidth="1"/>
    <col min="8675" max="8675" width="15.7109375" style="8" customWidth="1"/>
    <col min="8676" max="8676" width="8.5703125" style="8" customWidth="1"/>
    <col min="8677" max="8677" width="7.28515625" style="8" customWidth="1"/>
    <col min="8678" max="8719" width="2.7109375" style="8" customWidth="1"/>
    <col min="8720" max="8928" width="8" style="8"/>
    <col min="8929" max="8929" width="1.85546875" style="8" customWidth="1"/>
    <col min="8930" max="8930" width="17.7109375" style="8" customWidth="1"/>
    <col min="8931" max="8931" width="15.7109375" style="8" customWidth="1"/>
    <col min="8932" max="8932" width="8.5703125" style="8" customWidth="1"/>
    <col min="8933" max="8933" width="7.28515625" style="8" customWidth="1"/>
    <col min="8934" max="8975" width="2.7109375" style="8" customWidth="1"/>
    <col min="8976" max="9184" width="8" style="8"/>
    <col min="9185" max="9185" width="1.85546875" style="8" customWidth="1"/>
    <col min="9186" max="9186" width="17.7109375" style="8" customWidth="1"/>
    <col min="9187" max="9187" width="15.7109375" style="8" customWidth="1"/>
    <col min="9188" max="9188" width="8.5703125" style="8" customWidth="1"/>
    <col min="9189" max="9189" width="7.28515625" style="8" customWidth="1"/>
    <col min="9190" max="9231" width="2.7109375" style="8" customWidth="1"/>
    <col min="9232" max="9440" width="8" style="8"/>
    <col min="9441" max="9441" width="1.85546875" style="8" customWidth="1"/>
    <col min="9442" max="9442" width="17.7109375" style="8" customWidth="1"/>
    <col min="9443" max="9443" width="15.7109375" style="8" customWidth="1"/>
    <col min="9444" max="9444" width="8.5703125" style="8" customWidth="1"/>
    <col min="9445" max="9445" width="7.28515625" style="8" customWidth="1"/>
    <col min="9446" max="9487" width="2.7109375" style="8" customWidth="1"/>
    <col min="9488" max="9696" width="8" style="8"/>
    <col min="9697" max="9697" width="1.85546875" style="8" customWidth="1"/>
    <col min="9698" max="9698" width="17.7109375" style="8" customWidth="1"/>
    <col min="9699" max="9699" width="15.7109375" style="8" customWidth="1"/>
    <col min="9700" max="9700" width="8.5703125" style="8" customWidth="1"/>
    <col min="9701" max="9701" width="7.28515625" style="8" customWidth="1"/>
    <col min="9702" max="9743" width="2.7109375" style="8" customWidth="1"/>
    <col min="9744" max="9952" width="8" style="8"/>
    <col min="9953" max="9953" width="1.85546875" style="8" customWidth="1"/>
    <col min="9954" max="9954" width="17.7109375" style="8" customWidth="1"/>
    <col min="9955" max="9955" width="15.7109375" style="8" customWidth="1"/>
    <col min="9956" max="9956" width="8.5703125" style="8" customWidth="1"/>
    <col min="9957" max="9957" width="7.28515625" style="8" customWidth="1"/>
    <col min="9958" max="9999" width="2.7109375" style="8" customWidth="1"/>
    <col min="10000" max="10208" width="8" style="8"/>
    <col min="10209" max="10209" width="1.85546875" style="8" customWidth="1"/>
    <col min="10210" max="10210" width="17.7109375" style="8" customWidth="1"/>
    <col min="10211" max="10211" width="15.7109375" style="8" customWidth="1"/>
    <col min="10212" max="10212" width="8.5703125" style="8" customWidth="1"/>
    <col min="10213" max="10213" width="7.28515625" style="8" customWidth="1"/>
    <col min="10214" max="10255" width="2.7109375" style="8" customWidth="1"/>
    <col min="10256" max="10464" width="8" style="8"/>
    <col min="10465" max="10465" width="1.85546875" style="8" customWidth="1"/>
    <col min="10466" max="10466" width="17.7109375" style="8" customWidth="1"/>
    <col min="10467" max="10467" width="15.7109375" style="8" customWidth="1"/>
    <col min="10468" max="10468" width="8.5703125" style="8" customWidth="1"/>
    <col min="10469" max="10469" width="7.28515625" style="8" customWidth="1"/>
    <col min="10470" max="10511" width="2.7109375" style="8" customWidth="1"/>
    <col min="10512" max="10720" width="8" style="8"/>
    <col min="10721" max="10721" width="1.85546875" style="8" customWidth="1"/>
    <col min="10722" max="10722" width="17.7109375" style="8" customWidth="1"/>
    <col min="10723" max="10723" width="15.7109375" style="8" customWidth="1"/>
    <col min="10724" max="10724" width="8.5703125" style="8" customWidth="1"/>
    <col min="10725" max="10725" width="7.28515625" style="8" customWidth="1"/>
    <col min="10726" max="10767" width="2.7109375" style="8" customWidth="1"/>
    <col min="10768" max="10976" width="8" style="8"/>
    <col min="10977" max="10977" width="1.85546875" style="8" customWidth="1"/>
    <col min="10978" max="10978" width="17.7109375" style="8" customWidth="1"/>
    <col min="10979" max="10979" width="15.7109375" style="8" customWidth="1"/>
    <col min="10980" max="10980" width="8.5703125" style="8" customWidth="1"/>
    <col min="10981" max="10981" width="7.28515625" style="8" customWidth="1"/>
    <col min="10982" max="11023" width="2.7109375" style="8" customWidth="1"/>
    <col min="11024" max="11232" width="8" style="8"/>
    <col min="11233" max="11233" width="1.85546875" style="8" customWidth="1"/>
    <col min="11234" max="11234" width="17.7109375" style="8" customWidth="1"/>
    <col min="11235" max="11235" width="15.7109375" style="8" customWidth="1"/>
    <col min="11236" max="11236" width="8.5703125" style="8" customWidth="1"/>
    <col min="11237" max="11237" width="7.28515625" style="8" customWidth="1"/>
    <col min="11238" max="11279" width="2.7109375" style="8" customWidth="1"/>
    <col min="11280" max="11488" width="8" style="8"/>
    <col min="11489" max="11489" width="1.85546875" style="8" customWidth="1"/>
    <col min="11490" max="11490" width="17.7109375" style="8" customWidth="1"/>
    <col min="11491" max="11491" width="15.7109375" style="8" customWidth="1"/>
    <col min="11492" max="11492" width="8.5703125" style="8" customWidth="1"/>
    <col min="11493" max="11493" width="7.28515625" style="8" customWidth="1"/>
    <col min="11494" max="11535" width="2.7109375" style="8" customWidth="1"/>
    <col min="11536" max="11744" width="8" style="8"/>
    <col min="11745" max="11745" width="1.85546875" style="8" customWidth="1"/>
    <col min="11746" max="11746" width="17.7109375" style="8" customWidth="1"/>
    <col min="11747" max="11747" width="15.7109375" style="8" customWidth="1"/>
    <col min="11748" max="11748" width="8.5703125" style="8" customWidth="1"/>
    <col min="11749" max="11749" width="7.28515625" style="8" customWidth="1"/>
    <col min="11750" max="11791" width="2.7109375" style="8" customWidth="1"/>
    <col min="11792" max="12000" width="8" style="8"/>
    <col min="12001" max="12001" width="1.85546875" style="8" customWidth="1"/>
    <col min="12002" max="12002" width="17.7109375" style="8" customWidth="1"/>
    <col min="12003" max="12003" width="15.7109375" style="8" customWidth="1"/>
    <col min="12004" max="12004" width="8.5703125" style="8" customWidth="1"/>
    <col min="12005" max="12005" width="7.28515625" style="8" customWidth="1"/>
    <col min="12006" max="12047" width="2.7109375" style="8" customWidth="1"/>
    <col min="12048" max="12256" width="8" style="8"/>
    <col min="12257" max="12257" width="1.85546875" style="8" customWidth="1"/>
    <col min="12258" max="12258" width="17.7109375" style="8" customWidth="1"/>
    <col min="12259" max="12259" width="15.7109375" style="8" customWidth="1"/>
    <col min="12260" max="12260" width="8.5703125" style="8" customWidth="1"/>
    <col min="12261" max="12261" width="7.28515625" style="8" customWidth="1"/>
    <col min="12262" max="12303" width="2.7109375" style="8" customWidth="1"/>
    <col min="12304" max="12512" width="8" style="8"/>
    <col min="12513" max="12513" width="1.85546875" style="8" customWidth="1"/>
    <col min="12514" max="12514" width="17.7109375" style="8" customWidth="1"/>
    <col min="12515" max="12515" width="15.7109375" style="8" customWidth="1"/>
    <col min="12516" max="12516" width="8.5703125" style="8" customWidth="1"/>
    <col min="12517" max="12517" width="7.28515625" style="8" customWidth="1"/>
    <col min="12518" max="12559" width="2.7109375" style="8" customWidth="1"/>
    <col min="12560" max="12768" width="8" style="8"/>
    <col min="12769" max="12769" width="1.85546875" style="8" customWidth="1"/>
    <col min="12770" max="12770" width="17.7109375" style="8" customWidth="1"/>
    <col min="12771" max="12771" width="15.7109375" style="8" customWidth="1"/>
    <col min="12772" max="12772" width="8.5703125" style="8" customWidth="1"/>
    <col min="12773" max="12773" width="7.28515625" style="8" customWidth="1"/>
    <col min="12774" max="12815" width="2.7109375" style="8" customWidth="1"/>
    <col min="12816" max="13024" width="8" style="8"/>
    <col min="13025" max="13025" width="1.85546875" style="8" customWidth="1"/>
    <col min="13026" max="13026" width="17.7109375" style="8" customWidth="1"/>
    <col min="13027" max="13027" width="15.7109375" style="8" customWidth="1"/>
    <col min="13028" max="13028" width="8.5703125" style="8" customWidth="1"/>
    <col min="13029" max="13029" width="7.28515625" style="8" customWidth="1"/>
    <col min="13030" max="13071" width="2.7109375" style="8" customWidth="1"/>
    <col min="13072" max="13280" width="8" style="8"/>
    <col min="13281" max="13281" width="1.85546875" style="8" customWidth="1"/>
    <col min="13282" max="13282" width="17.7109375" style="8" customWidth="1"/>
    <col min="13283" max="13283" width="15.7109375" style="8" customWidth="1"/>
    <col min="13284" max="13284" width="8.5703125" style="8" customWidth="1"/>
    <col min="13285" max="13285" width="7.28515625" style="8" customWidth="1"/>
    <col min="13286" max="13327" width="2.7109375" style="8" customWidth="1"/>
    <col min="13328" max="13536" width="8" style="8"/>
    <col min="13537" max="13537" width="1.85546875" style="8" customWidth="1"/>
    <col min="13538" max="13538" width="17.7109375" style="8" customWidth="1"/>
    <col min="13539" max="13539" width="15.7109375" style="8" customWidth="1"/>
    <col min="13540" max="13540" width="8.5703125" style="8" customWidth="1"/>
    <col min="13541" max="13541" width="7.28515625" style="8" customWidth="1"/>
    <col min="13542" max="13583" width="2.7109375" style="8" customWidth="1"/>
    <col min="13584" max="13792" width="8" style="8"/>
    <col min="13793" max="13793" width="1.85546875" style="8" customWidth="1"/>
    <col min="13794" max="13794" width="17.7109375" style="8" customWidth="1"/>
    <col min="13795" max="13795" width="15.7109375" style="8" customWidth="1"/>
    <col min="13796" max="13796" width="8.5703125" style="8" customWidth="1"/>
    <col min="13797" max="13797" width="7.28515625" style="8" customWidth="1"/>
    <col min="13798" max="13839" width="2.7109375" style="8" customWidth="1"/>
    <col min="13840" max="14048" width="8" style="8"/>
    <col min="14049" max="14049" width="1.85546875" style="8" customWidth="1"/>
    <col min="14050" max="14050" width="17.7109375" style="8" customWidth="1"/>
    <col min="14051" max="14051" width="15.7109375" style="8" customWidth="1"/>
    <col min="14052" max="14052" width="8.5703125" style="8" customWidth="1"/>
    <col min="14053" max="14053" width="7.28515625" style="8" customWidth="1"/>
    <col min="14054" max="14095" width="2.7109375" style="8" customWidth="1"/>
    <col min="14096" max="14304" width="8" style="8"/>
    <col min="14305" max="14305" width="1.85546875" style="8" customWidth="1"/>
    <col min="14306" max="14306" width="17.7109375" style="8" customWidth="1"/>
    <col min="14307" max="14307" width="15.7109375" style="8" customWidth="1"/>
    <col min="14308" max="14308" width="8.5703125" style="8" customWidth="1"/>
    <col min="14309" max="14309" width="7.28515625" style="8" customWidth="1"/>
    <col min="14310" max="14351" width="2.7109375" style="8" customWidth="1"/>
    <col min="14352" max="14560" width="8" style="8"/>
    <col min="14561" max="14561" width="1.85546875" style="8" customWidth="1"/>
    <col min="14562" max="14562" width="17.7109375" style="8" customWidth="1"/>
    <col min="14563" max="14563" width="15.7109375" style="8" customWidth="1"/>
    <col min="14564" max="14564" width="8.5703125" style="8" customWidth="1"/>
    <col min="14565" max="14565" width="7.28515625" style="8" customWidth="1"/>
    <col min="14566" max="14607" width="2.7109375" style="8" customWidth="1"/>
    <col min="14608" max="14816" width="8" style="8"/>
    <col min="14817" max="14817" width="1.85546875" style="8" customWidth="1"/>
    <col min="14818" max="14818" width="17.7109375" style="8" customWidth="1"/>
    <col min="14819" max="14819" width="15.7109375" style="8" customWidth="1"/>
    <col min="14820" max="14820" width="8.5703125" style="8" customWidth="1"/>
    <col min="14821" max="14821" width="7.28515625" style="8" customWidth="1"/>
    <col min="14822" max="14863" width="2.7109375" style="8" customWidth="1"/>
    <col min="14864" max="15072" width="8" style="8"/>
    <col min="15073" max="15073" width="1.85546875" style="8" customWidth="1"/>
    <col min="15074" max="15074" width="17.7109375" style="8" customWidth="1"/>
    <col min="15075" max="15075" width="15.7109375" style="8" customWidth="1"/>
    <col min="15076" max="15076" width="8.5703125" style="8" customWidth="1"/>
    <col min="15077" max="15077" width="7.28515625" style="8" customWidth="1"/>
    <col min="15078" max="15119" width="2.7109375" style="8" customWidth="1"/>
    <col min="15120" max="15328" width="8" style="8"/>
    <col min="15329" max="15329" width="1.85546875" style="8" customWidth="1"/>
    <col min="15330" max="15330" width="17.7109375" style="8" customWidth="1"/>
    <col min="15331" max="15331" width="15.7109375" style="8" customWidth="1"/>
    <col min="15332" max="15332" width="8.5703125" style="8" customWidth="1"/>
    <col min="15333" max="15333" width="7.28515625" style="8" customWidth="1"/>
    <col min="15334" max="15375" width="2.7109375" style="8" customWidth="1"/>
    <col min="15376" max="15584" width="8" style="8"/>
    <col min="15585" max="15585" width="1.85546875" style="8" customWidth="1"/>
    <col min="15586" max="15586" width="17.7109375" style="8" customWidth="1"/>
    <col min="15587" max="15587" width="15.7109375" style="8" customWidth="1"/>
    <col min="15588" max="15588" width="8.5703125" style="8" customWidth="1"/>
    <col min="15589" max="15589" width="7.28515625" style="8" customWidth="1"/>
    <col min="15590" max="15631" width="2.7109375" style="8" customWidth="1"/>
    <col min="15632" max="15840" width="8" style="8"/>
    <col min="15841" max="15841" width="1.85546875" style="8" customWidth="1"/>
    <col min="15842" max="15842" width="17.7109375" style="8" customWidth="1"/>
    <col min="15843" max="15843" width="15.7109375" style="8" customWidth="1"/>
    <col min="15844" max="15844" width="8.5703125" style="8" customWidth="1"/>
    <col min="15845" max="15845" width="7.28515625" style="8" customWidth="1"/>
    <col min="15846" max="15887" width="2.7109375" style="8" customWidth="1"/>
    <col min="15888" max="16096" width="8" style="8"/>
    <col min="16097" max="16097" width="1.85546875" style="8" customWidth="1"/>
    <col min="16098" max="16098" width="17.7109375" style="8" customWidth="1"/>
    <col min="16099" max="16099" width="15.7109375" style="8" customWidth="1"/>
    <col min="16100" max="16100" width="8.5703125" style="8" customWidth="1"/>
    <col min="16101" max="16101" width="7.28515625" style="8" customWidth="1"/>
    <col min="16102" max="16143" width="2.7109375" style="8" customWidth="1"/>
    <col min="16144" max="16384" width="8" style="8"/>
  </cols>
  <sheetData>
    <row r="1" spans="2:17" ht="11.25" customHeight="1" x14ac:dyDescent="0.2">
      <c r="K1" s="684"/>
      <c r="L1" s="684"/>
      <c r="M1" s="684"/>
      <c r="N1" s="684"/>
      <c r="O1" s="684"/>
    </row>
    <row r="2" spans="2:17" ht="11.25" customHeight="1" x14ac:dyDescent="0.2">
      <c r="B2" s="673" t="s">
        <v>259</v>
      </c>
      <c r="C2" s="673"/>
      <c r="D2" s="673"/>
      <c r="E2" s="673"/>
    </row>
    <row r="3" spans="2:17" ht="12" thickBot="1" x14ac:dyDescent="0.25"/>
    <row r="4" spans="2:17" s="9" customFormat="1" ht="17.45" customHeight="1" x14ac:dyDescent="0.2">
      <c r="B4" s="709" t="s">
        <v>17</v>
      </c>
      <c r="C4" s="712" t="s">
        <v>18</v>
      </c>
      <c r="D4" s="714" t="s">
        <v>19</v>
      </c>
      <c r="E4" s="714" t="s">
        <v>24</v>
      </c>
      <c r="F4" s="696" t="s">
        <v>25</v>
      </c>
      <c r="G4" s="697"/>
      <c r="H4" s="697"/>
      <c r="I4" s="697"/>
      <c r="J4" s="697"/>
      <c r="K4" s="697"/>
      <c r="L4" s="697"/>
      <c r="M4" s="698" t="s">
        <v>66</v>
      </c>
      <c r="N4" s="698"/>
      <c r="O4" s="699"/>
    </row>
    <row r="5" spans="2:17" s="9" customFormat="1" ht="15" customHeight="1" x14ac:dyDescent="0.2">
      <c r="B5" s="710"/>
      <c r="C5" s="688"/>
      <c r="D5" s="715"/>
      <c r="E5" s="715"/>
      <c r="F5" s="685" t="s">
        <v>40</v>
      </c>
      <c r="G5" s="687" t="s">
        <v>260</v>
      </c>
      <c r="H5" s="688"/>
      <c r="I5" s="689"/>
      <c r="J5" s="687" t="s">
        <v>232</v>
      </c>
      <c r="K5" s="688"/>
      <c r="L5" s="688"/>
      <c r="M5" s="700"/>
      <c r="N5" s="700"/>
      <c r="O5" s="701"/>
    </row>
    <row r="6" spans="2:17" s="9" customFormat="1" ht="54" customHeight="1" thickBot="1" x14ac:dyDescent="0.25">
      <c r="B6" s="711"/>
      <c r="C6" s="713"/>
      <c r="D6" s="686"/>
      <c r="E6" s="686"/>
      <c r="F6" s="686"/>
      <c r="G6" s="690"/>
      <c r="H6" s="691"/>
      <c r="I6" s="692"/>
      <c r="J6" s="690"/>
      <c r="K6" s="691"/>
      <c r="L6" s="691"/>
      <c r="M6" s="702"/>
      <c r="N6" s="702"/>
      <c r="O6" s="703"/>
    </row>
    <row r="7" spans="2:17" s="9" customFormat="1" ht="15.6" customHeight="1" thickBot="1" x14ac:dyDescent="0.25">
      <c r="B7" s="67">
        <v>1</v>
      </c>
      <c r="C7" s="68">
        <v>2</v>
      </c>
      <c r="D7" s="69">
        <v>3</v>
      </c>
      <c r="E7" s="69">
        <v>4</v>
      </c>
      <c r="F7" s="70">
        <v>5</v>
      </c>
      <c r="G7" s="693">
        <v>6</v>
      </c>
      <c r="H7" s="694"/>
      <c r="I7" s="695"/>
      <c r="J7" s="693">
        <v>7</v>
      </c>
      <c r="K7" s="694"/>
      <c r="L7" s="695"/>
      <c r="M7" s="693">
        <v>8</v>
      </c>
      <c r="N7" s="694"/>
      <c r="O7" s="704"/>
    </row>
    <row r="8" spans="2:17" s="9" customFormat="1" ht="19.149999999999999" customHeight="1" x14ac:dyDescent="0.2">
      <c r="B8" s="707" t="s">
        <v>261</v>
      </c>
      <c r="C8" s="71">
        <v>52400</v>
      </c>
      <c r="D8" s="72" t="s">
        <v>50</v>
      </c>
      <c r="E8" s="263">
        <f>E10+E12+E14+E16+E18+E20+E22+E24+E26+E28+E30</f>
        <v>1254317</v>
      </c>
      <c r="F8" s="264">
        <f>F10+F12+F14+F16+F18+F20+F22+F24+F26+F28+F30</f>
        <v>8845069</v>
      </c>
      <c r="G8" s="265" t="s">
        <v>2</v>
      </c>
      <c r="H8" s="264">
        <f>H10+H12+H14+H16+H18+H20+H22+H24+H26+H28+H30</f>
        <v>1923325</v>
      </c>
      <c r="I8" s="266" t="s">
        <v>3</v>
      </c>
      <c r="J8" s="265" t="s">
        <v>2</v>
      </c>
      <c r="K8" s="264">
        <f>K10+K12+K14+K16+K18+K20+K22+K24+K26+K28+K30</f>
        <v>6790387</v>
      </c>
      <c r="L8" s="266" t="s">
        <v>3</v>
      </c>
      <c r="M8" s="265"/>
      <c r="N8" s="264">
        <f>N10+N12+N14+N16+N18+N20+N22+N24+N26+N28+N30</f>
        <v>1385674</v>
      </c>
      <c r="O8" s="73"/>
      <c r="P8" s="57"/>
    </row>
    <row r="9" spans="2:17" s="9" customFormat="1" ht="19.899999999999999" customHeight="1" thickBot="1" x14ac:dyDescent="0.25">
      <c r="B9" s="708"/>
      <c r="C9" s="32">
        <v>52500</v>
      </c>
      <c r="D9" s="51" t="s">
        <v>51</v>
      </c>
      <c r="E9" s="267">
        <f>E11+E13+E15+E17+E19+E21+E23+E25+E27+E29+E31</f>
        <v>1510617</v>
      </c>
      <c r="F9" s="268">
        <f>F11+F13+F15+F17+F19+F21+F23+F25+F27+F29+F31</f>
        <v>3885085</v>
      </c>
      <c r="G9" s="269" t="s">
        <v>2</v>
      </c>
      <c r="H9" s="268">
        <f>H11+H13+H15+H17+H19+H21+H23+H25+H27+H29+H31</f>
        <v>152215</v>
      </c>
      <c r="I9" s="270" t="s">
        <v>3</v>
      </c>
      <c r="J9" s="269" t="s">
        <v>2</v>
      </c>
      <c r="K9" s="268">
        <f>K11+K13+K15+K17+K19+K21+K23+K25+K27+K29+K31</f>
        <v>3989170</v>
      </c>
      <c r="L9" s="270" t="s">
        <v>3</v>
      </c>
      <c r="M9" s="269"/>
      <c r="N9" s="268">
        <f>N11+N13+N15+N17+N19+N21+N23+N25+N27+N29+N31</f>
        <v>1254317</v>
      </c>
      <c r="O9" s="74"/>
      <c r="P9" s="57"/>
      <c r="Q9" s="57"/>
    </row>
    <row r="10" spans="2:17" s="9" customFormat="1" ht="13.35" customHeight="1" x14ac:dyDescent="0.2">
      <c r="B10" s="705" t="s">
        <v>262</v>
      </c>
      <c r="C10" s="37">
        <v>52401</v>
      </c>
      <c r="D10" s="72" t="s">
        <v>50</v>
      </c>
      <c r="E10" s="267">
        <f>N11</f>
        <v>943</v>
      </c>
      <c r="F10" s="268">
        <v>0</v>
      </c>
      <c r="G10" s="269" t="s">
        <v>2</v>
      </c>
      <c r="H10" s="268">
        <v>943</v>
      </c>
      <c r="I10" s="270" t="s">
        <v>3</v>
      </c>
      <c r="J10" s="269" t="s">
        <v>2</v>
      </c>
      <c r="K10" s="268"/>
      <c r="L10" s="270" t="s">
        <v>3</v>
      </c>
      <c r="M10" s="269"/>
      <c r="N10" s="268">
        <f t="shared" ref="N10:N27" si="0">E10+F10-H10-K10</f>
        <v>0</v>
      </c>
      <c r="O10" s="74"/>
    </row>
    <row r="11" spans="2:17" s="9" customFormat="1" ht="13.35" customHeight="1" thickBot="1" x14ac:dyDescent="0.25">
      <c r="B11" s="705"/>
      <c r="C11" s="37">
        <v>52501</v>
      </c>
      <c r="D11" s="51" t="s">
        <v>51</v>
      </c>
      <c r="E11" s="267">
        <v>121892</v>
      </c>
      <c r="F11" s="268">
        <v>0</v>
      </c>
      <c r="G11" s="269" t="s">
        <v>2</v>
      </c>
      <c r="H11" s="268">
        <v>0</v>
      </c>
      <c r="I11" s="270" t="s">
        <v>3</v>
      </c>
      <c r="J11" s="269" t="s">
        <v>2</v>
      </c>
      <c r="K11" s="268">
        <v>120949</v>
      </c>
      <c r="L11" s="270" t="s">
        <v>3</v>
      </c>
      <c r="M11" s="269"/>
      <c r="N11" s="268">
        <f t="shared" si="0"/>
        <v>943</v>
      </c>
      <c r="O11" s="74"/>
    </row>
    <row r="12" spans="2:17" s="9" customFormat="1" ht="13.35" customHeight="1" x14ac:dyDescent="0.2">
      <c r="B12" s="705" t="s">
        <v>263</v>
      </c>
      <c r="C12" s="37">
        <v>52402</v>
      </c>
      <c r="D12" s="72" t="s">
        <v>50</v>
      </c>
      <c r="E12" s="267">
        <v>0</v>
      </c>
      <c r="F12" s="268">
        <v>0</v>
      </c>
      <c r="G12" s="269" t="s">
        <v>2</v>
      </c>
      <c r="H12" s="268">
        <v>0</v>
      </c>
      <c r="I12" s="270" t="s">
        <v>3</v>
      </c>
      <c r="J12" s="269" t="s">
        <v>2</v>
      </c>
      <c r="K12" s="268">
        <v>0</v>
      </c>
      <c r="L12" s="270" t="s">
        <v>3</v>
      </c>
      <c r="M12" s="269"/>
      <c r="N12" s="268">
        <v>0</v>
      </c>
      <c r="O12" s="74"/>
    </row>
    <row r="13" spans="2:17" s="9" customFormat="1" ht="13.35" customHeight="1" thickBot="1" x14ac:dyDescent="0.25">
      <c r="B13" s="705"/>
      <c r="C13" s="37">
        <v>52502</v>
      </c>
      <c r="D13" s="51" t="s">
        <v>51</v>
      </c>
      <c r="E13" s="267">
        <v>0</v>
      </c>
      <c r="F13" s="268">
        <v>0</v>
      </c>
      <c r="G13" s="269" t="s">
        <v>2</v>
      </c>
      <c r="H13" s="268">
        <v>0</v>
      </c>
      <c r="I13" s="270" t="s">
        <v>3</v>
      </c>
      <c r="J13" s="269" t="s">
        <v>2</v>
      </c>
      <c r="K13" s="268">
        <v>0</v>
      </c>
      <c r="L13" s="270" t="s">
        <v>3</v>
      </c>
      <c r="M13" s="269"/>
      <c r="N13" s="268">
        <v>0</v>
      </c>
      <c r="O13" s="74"/>
    </row>
    <row r="14" spans="2:17" s="9" customFormat="1" ht="13.35" customHeight="1" x14ac:dyDescent="0.2">
      <c r="B14" s="705" t="s">
        <v>67</v>
      </c>
      <c r="C14" s="37">
        <v>52403</v>
      </c>
      <c r="D14" s="72" t="s">
        <v>50</v>
      </c>
      <c r="E14" s="267">
        <f>N15</f>
        <v>920401</v>
      </c>
      <c r="F14" s="268">
        <v>2552705</v>
      </c>
      <c r="G14" s="269" t="s">
        <v>2</v>
      </c>
      <c r="H14" s="268">
        <v>23971</v>
      </c>
      <c r="I14" s="270" t="s">
        <v>3</v>
      </c>
      <c r="J14" s="269" t="s">
        <v>2</v>
      </c>
      <c r="K14" s="268">
        <v>2620045</v>
      </c>
      <c r="L14" s="270" t="s">
        <v>3</v>
      </c>
      <c r="M14" s="269"/>
      <c r="N14" s="268">
        <f>E14+F14-H14-K14</f>
        <v>829090</v>
      </c>
      <c r="O14" s="74"/>
    </row>
    <row r="15" spans="2:17" s="9" customFormat="1" ht="13.35" customHeight="1" thickBot="1" x14ac:dyDescent="0.25">
      <c r="B15" s="705"/>
      <c r="C15" s="37">
        <v>52503</v>
      </c>
      <c r="D15" s="51" t="s">
        <v>51</v>
      </c>
      <c r="E15" s="267">
        <v>999845</v>
      </c>
      <c r="F15" s="268">
        <v>428188</v>
      </c>
      <c r="G15" s="269" t="s">
        <v>2</v>
      </c>
      <c r="H15" s="268">
        <f>104123-99641</f>
        <v>4482</v>
      </c>
      <c r="I15" s="270" t="s">
        <v>3</v>
      </c>
      <c r="J15" s="269" t="s">
        <v>2</v>
      </c>
      <c r="K15" s="268">
        <v>503150</v>
      </c>
      <c r="L15" s="270" t="s">
        <v>3</v>
      </c>
      <c r="M15" s="269"/>
      <c r="N15" s="268">
        <f t="shared" si="0"/>
        <v>920401</v>
      </c>
      <c r="O15" s="74"/>
    </row>
    <row r="16" spans="2:17" s="9" customFormat="1" ht="13.35" customHeight="1" x14ac:dyDescent="0.2">
      <c r="B16" s="705" t="s">
        <v>264</v>
      </c>
      <c r="C16" s="37">
        <v>52404</v>
      </c>
      <c r="D16" s="72" t="s">
        <v>50</v>
      </c>
      <c r="E16" s="267">
        <f>N17</f>
        <v>169184</v>
      </c>
      <c r="F16" s="268">
        <v>5896893</v>
      </c>
      <c r="G16" s="269" t="s">
        <v>2</v>
      </c>
      <c r="H16" s="268">
        <v>1858392</v>
      </c>
      <c r="I16" s="270" t="s">
        <v>3</v>
      </c>
      <c r="J16" s="269" t="s">
        <v>2</v>
      </c>
      <c r="K16" s="268">
        <v>3890020</v>
      </c>
      <c r="L16" s="270" t="s">
        <v>3</v>
      </c>
      <c r="M16" s="269"/>
      <c r="N16" s="268">
        <f t="shared" si="0"/>
        <v>317665</v>
      </c>
      <c r="O16" s="74"/>
    </row>
    <row r="17" spans="2:15" s="9" customFormat="1" ht="13.35" customHeight="1" thickBot="1" x14ac:dyDescent="0.25">
      <c r="B17" s="705"/>
      <c r="C17" s="37">
        <v>52504</v>
      </c>
      <c r="D17" s="51" t="s">
        <v>51</v>
      </c>
      <c r="E17" s="267">
        <v>159777</v>
      </c>
      <c r="F17" s="268">
        <v>2973967</v>
      </c>
      <c r="G17" s="269" t="s">
        <v>2</v>
      </c>
      <c r="H17" s="268">
        <v>16440</v>
      </c>
      <c r="I17" s="270" t="s">
        <v>3</v>
      </c>
      <c r="J17" s="269" t="s">
        <v>2</v>
      </c>
      <c r="K17" s="268">
        <v>2948120</v>
      </c>
      <c r="L17" s="270" t="s">
        <v>3</v>
      </c>
      <c r="M17" s="269"/>
      <c r="N17" s="268">
        <f t="shared" si="0"/>
        <v>169184</v>
      </c>
      <c r="O17" s="74"/>
    </row>
    <row r="18" spans="2:15" s="9" customFormat="1" ht="13.35" customHeight="1" x14ac:dyDescent="0.2">
      <c r="B18" s="705" t="s">
        <v>265</v>
      </c>
      <c r="C18" s="37">
        <v>52405</v>
      </c>
      <c r="D18" s="72" t="s">
        <v>50</v>
      </c>
      <c r="E18" s="267">
        <v>0</v>
      </c>
      <c r="F18" s="268">
        <v>0</v>
      </c>
      <c r="G18" s="269" t="s">
        <v>2</v>
      </c>
      <c r="H18" s="268">
        <v>0</v>
      </c>
      <c r="I18" s="270" t="s">
        <v>3</v>
      </c>
      <c r="J18" s="269" t="s">
        <v>2</v>
      </c>
      <c r="K18" s="268">
        <v>0</v>
      </c>
      <c r="L18" s="270" t="s">
        <v>3</v>
      </c>
      <c r="M18" s="269"/>
      <c r="N18" s="268">
        <v>0</v>
      </c>
      <c r="O18" s="74"/>
    </row>
    <row r="19" spans="2:15" s="9" customFormat="1" ht="13.35" customHeight="1" thickBot="1" x14ac:dyDescent="0.25">
      <c r="B19" s="705"/>
      <c r="C19" s="37">
        <v>52505</v>
      </c>
      <c r="D19" s="51" t="s">
        <v>51</v>
      </c>
      <c r="E19" s="267">
        <v>0</v>
      </c>
      <c r="F19" s="268">
        <v>0</v>
      </c>
      <c r="G19" s="269" t="s">
        <v>2</v>
      </c>
      <c r="H19" s="268">
        <v>0</v>
      </c>
      <c r="I19" s="270" t="s">
        <v>3</v>
      </c>
      <c r="J19" s="269" t="s">
        <v>2</v>
      </c>
      <c r="K19" s="268">
        <v>0</v>
      </c>
      <c r="L19" s="270" t="s">
        <v>3</v>
      </c>
      <c r="M19" s="269"/>
      <c r="N19" s="268">
        <v>0</v>
      </c>
      <c r="O19" s="74"/>
    </row>
    <row r="20" spans="2:15" s="9" customFormat="1" ht="13.35" customHeight="1" x14ac:dyDescent="0.2">
      <c r="B20" s="705" t="s">
        <v>68</v>
      </c>
      <c r="C20" s="37">
        <v>52406</v>
      </c>
      <c r="D20" s="72" t="s">
        <v>50</v>
      </c>
      <c r="E20" s="267">
        <v>0</v>
      </c>
      <c r="F20" s="268">
        <v>0</v>
      </c>
      <c r="G20" s="269" t="s">
        <v>2</v>
      </c>
      <c r="H20" s="268">
        <v>0</v>
      </c>
      <c r="I20" s="270" t="s">
        <v>3</v>
      </c>
      <c r="J20" s="269" t="s">
        <v>2</v>
      </c>
      <c r="K20" s="268">
        <v>0</v>
      </c>
      <c r="L20" s="270" t="s">
        <v>3</v>
      </c>
      <c r="M20" s="269"/>
      <c r="N20" s="268">
        <v>0</v>
      </c>
      <c r="O20" s="74"/>
    </row>
    <row r="21" spans="2:15" s="9" customFormat="1" ht="13.35" customHeight="1" thickBot="1" x14ac:dyDescent="0.25">
      <c r="B21" s="705"/>
      <c r="C21" s="37">
        <v>52506</v>
      </c>
      <c r="D21" s="51" t="s">
        <v>51</v>
      </c>
      <c r="E21" s="267">
        <v>0</v>
      </c>
      <c r="F21" s="268">
        <v>89</v>
      </c>
      <c r="G21" s="269" t="s">
        <v>2</v>
      </c>
      <c r="H21" s="268">
        <v>89</v>
      </c>
      <c r="I21" s="270" t="s">
        <v>3</v>
      </c>
      <c r="J21" s="269" t="s">
        <v>2</v>
      </c>
      <c r="K21" s="268">
        <v>0</v>
      </c>
      <c r="L21" s="270" t="s">
        <v>3</v>
      </c>
      <c r="M21" s="269"/>
      <c r="N21" s="268">
        <v>0</v>
      </c>
      <c r="O21" s="74"/>
    </row>
    <row r="22" spans="2:15" s="9" customFormat="1" ht="13.35" customHeight="1" x14ac:dyDescent="0.2">
      <c r="B22" s="705" t="s">
        <v>266</v>
      </c>
      <c r="C22" s="37">
        <v>52407</v>
      </c>
      <c r="D22" s="72" t="s">
        <v>50</v>
      </c>
      <c r="E22" s="267">
        <f>N23</f>
        <v>0</v>
      </c>
      <c r="F22" s="268">
        <v>882</v>
      </c>
      <c r="G22" s="269" t="s">
        <v>2</v>
      </c>
      <c r="H22" s="268">
        <v>0</v>
      </c>
      <c r="I22" s="270" t="s">
        <v>3</v>
      </c>
      <c r="J22" s="269" t="s">
        <v>2</v>
      </c>
      <c r="K22" s="268">
        <v>882</v>
      </c>
      <c r="L22" s="270" t="s">
        <v>3</v>
      </c>
      <c r="M22" s="269"/>
      <c r="N22" s="268">
        <v>0</v>
      </c>
      <c r="O22" s="74"/>
    </row>
    <row r="23" spans="2:15" s="9" customFormat="1" ht="13.35" customHeight="1" thickBot="1" x14ac:dyDescent="0.25">
      <c r="B23" s="705"/>
      <c r="C23" s="37">
        <v>52507</v>
      </c>
      <c r="D23" s="51" t="s">
        <v>51</v>
      </c>
      <c r="E23" s="267">
        <v>0</v>
      </c>
      <c r="F23" s="268">
        <f>1884-942</f>
        <v>942</v>
      </c>
      <c r="G23" s="269" t="s">
        <v>2</v>
      </c>
      <c r="H23" s="268">
        <v>0</v>
      </c>
      <c r="I23" s="270" t="s">
        <v>3</v>
      </c>
      <c r="J23" s="269" t="s">
        <v>2</v>
      </c>
      <c r="K23" s="268">
        <v>942</v>
      </c>
      <c r="L23" s="270" t="s">
        <v>3</v>
      </c>
      <c r="M23" s="269"/>
      <c r="N23" s="268">
        <v>0</v>
      </c>
      <c r="O23" s="74"/>
    </row>
    <row r="24" spans="2:15" s="9" customFormat="1" ht="13.35" customHeight="1" x14ac:dyDescent="0.2">
      <c r="B24" s="705" t="s">
        <v>69</v>
      </c>
      <c r="C24" s="37">
        <v>52408</v>
      </c>
      <c r="D24" s="72" t="s">
        <v>50</v>
      </c>
      <c r="E24" s="267">
        <f>N25</f>
        <v>160994</v>
      </c>
      <c r="F24" s="268">
        <v>382569</v>
      </c>
      <c r="G24" s="269" t="s">
        <v>2</v>
      </c>
      <c r="H24" s="268">
        <v>25841</v>
      </c>
      <c r="I24" s="270" t="s">
        <v>3</v>
      </c>
      <c r="J24" s="269" t="s">
        <v>2</v>
      </c>
      <c r="K24" s="268">
        <v>279440</v>
      </c>
      <c r="L24" s="270" t="s">
        <v>3</v>
      </c>
      <c r="M24" s="269"/>
      <c r="N24" s="268">
        <f t="shared" si="0"/>
        <v>238282</v>
      </c>
      <c r="O24" s="74"/>
    </row>
    <row r="25" spans="2:15" s="9" customFormat="1" ht="13.35" customHeight="1" thickBot="1" x14ac:dyDescent="0.25">
      <c r="B25" s="705"/>
      <c r="C25" s="37">
        <v>52508</v>
      </c>
      <c r="D25" s="51" t="s">
        <v>51</v>
      </c>
      <c r="E25" s="267">
        <v>167549</v>
      </c>
      <c r="F25" s="268">
        <v>439749</v>
      </c>
      <c r="G25" s="269" t="s">
        <v>2</v>
      </c>
      <c r="H25" s="268">
        <v>30295</v>
      </c>
      <c r="I25" s="270" t="s">
        <v>3</v>
      </c>
      <c r="J25" s="269" t="s">
        <v>2</v>
      </c>
      <c r="K25" s="268">
        <v>416009</v>
      </c>
      <c r="L25" s="270" t="s">
        <v>3</v>
      </c>
      <c r="M25" s="269"/>
      <c r="N25" s="268">
        <f t="shared" si="0"/>
        <v>160994</v>
      </c>
      <c r="O25" s="74"/>
    </row>
    <row r="26" spans="2:15" s="9" customFormat="1" ht="13.35" customHeight="1" x14ac:dyDescent="0.2">
      <c r="B26" s="705" t="s">
        <v>70</v>
      </c>
      <c r="C26" s="37">
        <v>52409</v>
      </c>
      <c r="D26" s="72" t="s">
        <v>50</v>
      </c>
      <c r="E26" s="267">
        <f>N27</f>
        <v>2795</v>
      </c>
      <c r="F26" s="268">
        <v>12020</v>
      </c>
      <c r="G26" s="269" t="s">
        <v>2</v>
      </c>
      <c r="H26" s="268">
        <v>14178</v>
      </c>
      <c r="I26" s="270" t="s">
        <v>3</v>
      </c>
      <c r="J26" s="269" t="s">
        <v>2</v>
      </c>
      <c r="K26" s="268">
        <v>0</v>
      </c>
      <c r="L26" s="270" t="s">
        <v>3</v>
      </c>
      <c r="M26" s="269"/>
      <c r="N26" s="268">
        <f t="shared" si="0"/>
        <v>637</v>
      </c>
      <c r="O26" s="74"/>
    </row>
    <row r="27" spans="2:15" s="9" customFormat="1" ht="13.35" customHeight="1" thickBot="1" x14ac:dyDescent="0.25">
      <c r="B27" s="705"/>
      <c r="C27" s="37">
        <v>52509</v>
      </c>
      <c r="D27" s="51" t="s">
        <v>51</v>
      </c>
      <c r="E27" s="267">
        <v>61554</v>
      </c>
      <c r="F27" s="268">
        <f>42638-488</f>
        <v>42150</v>
      </c>
      <c r="G27" s="269" t="s">
        <v>2</v>
      </c>
      <c r="H27" s="268">
        <f>101397-488</f>
        <v>100909</v>
      </c>
      <c r="I27" s="270" t="s">
        <v>3</v>
      </c>
      <c r="J27" s="269" t="s">
        <v>2</v>
      </c>
      <c r="K27" s="268">
        <v>0</v>
      </c>
      <c r="L27" s="270" t="s">
        <v>3</v>
      </c>
      <c r="M27" s="269"/>
      <c r="N27" s="268">
        <f t="shared" si="0"/>
        <v>2795</v>
      </c>
      <c r="O27" s="74"/>
    </row>
    <row r="28" spans="2:15" s="9" customFormat="1" ht="13.35" customHeight="1" x14ac:dyDescent="0.2">
      <c r="B28" s="705" t="s">
        <v>71</v>
      </c>
      <c r="C28" s="37">
        <v>52410</v>
      </c>
      <c r="D28" s="72" t="s">
        <v>50</v>
      </c>
      <c r="E28" s="267">
        <v>0</v>
      </c>
      <c r="F28" s="268">
        <v>0</v>
      </c>
      <c r="G28" s="269" t="s">
        <v>2</v>
      </c>
      <c r="H28" s="268">
        <v>0</v>
      </c>
      <c r="I28" s="270" t="s">
        <v>3</v>
      </c>
      <c r="J28" s="269" t="s">
        <v>2</v>
      </c>
      <c r="K28" s="268">
        <v>0</v>
      </c>
      <c r="L28" s="270" t="s">
        <v>3</v>
      </c>
      <c r="M28" s="269"/>
      <c r="N28" s="268">
        <v>0</v>
      </c>
      <c r="O28" s="74"/>
    </row>
    <row r="29" spans="2:15" s="9" customFormat="1" ht="13.35" customHeight="1" thickBot="1" x14ac:dyDescent="0.25">
      <c r="B29" s="705"/>
      <c r="C29" s="37">
        <v>52510</v>
      </c>
      <c r="D29" s="51" t="s">
        <v>51</v>
      </c>
      <c r="E29" s="267">
        <v>0</v>
      </c>
      <c r="F29" s="268">
        <v>0</v>
      </c>
      <c r="G29" s="269" t="s">
        <v>2</v>
      </c>
      <c r="H29" s="268">
        <v>0</v>
      </c>
      <c r="I29" s="270" t="s">
        <v>3</v>
      </c>
      <c r="J29" s="269" t="s">
        <v>2</v>
      </c>
      <c r="K29" s="268">
        <v>0</v>
      </c>
      <c r="L29" s="270" t="s">
        <v>3</v>
      </c>
      <c r="M29" s="269"/>
      <c r="N29" s="268">
        <v>0</v>
      </c>
      <c r="O29" s="74"/>
    </row>
    <row r="30" spans="2:15" s="9" customFormat="1" ht="13.35" customHeight="1" x14ac:dyDescent="0.2">
      <c r="B30" s="705" t="s">
        <v>72</v>
      </c>
      <c r="C30" s="37">
        <v>52411</v>
      </c>
      <c r="D30" s="72" t="s">
        <v>50</v>
      </c>
      <c r="E30" s="267">
        <v>0</v>
      </c>
      <c r="F30" s="268">
        <v>0</v>
      </c>
      <c r="G30" s="269" t="s">
        <v>2</v>
      </c>
      <c r="H30" s="268">
        <v>0</v>
      </c>
      <c r="I30" s="270" t="s">
        <v>3</v>
      </c>
      <c r="J30" s="269" t="s">
        <v>2</v>
      </c>
      <c r="K30" s="268">
        <v>0</v>
      </c>
      <c r="L30" s="270" t="s">
        <v>3</v>
      </c>
      <c r="M30" s="269"/>
      <c r="N30" s="268">
        <v>0</v>
      </c>
      <c r="O30" s="74"/>
    </row>
    <row r="31" spans="2:15" s="9" customFormat="1" ht="13.35" customHeight="1" thickBot="1" x14ac:dyDescent="0.25">
      <c r="B31" s="706"/>
      <c r="C31" s="38">
        <v>52511</v>
      </c>
      <c r="D31" s="52" t="s">
        <v>51</v>
      </c>
      <c r="E31" s="271">
        <v>0</v>
      </c>
      <c r="F31" s="272">
        <v>0</v>
      </c>
      <c r="G31" s="273" t="s">
        <v>2</v>
      </c>
      <c r="H31" s="272">
        <v>0</v>
      </c>
      <c r="I31" s="274" t="s">
        <v>3</v>
      </c>
      <c r="J31" s="273" t="s">
        <v>2</v>
      </c>
      <c r="K31" s="272">
        <v>0</v>
      </c>
      <c r="L31" s="274" t="s">
        <v>3</v>
      </c>
      <c r="M31" s="273"/>
      <c r="N31" s="272">
        <v>0</v>
      </c>
      <c r="O31" s="75"/>
    </row>
  </sheetData>
  <mergeCells count="26">
    <mergeCell ref="B10:B11"/>
    <mergeCell ref="B8:B9"/>
    <mergeCell ref="B2:E2"/>
    <mergeCell ref="B4:B6"/>
    <mergeCell ref="C4:C6"/>
    <mergeCell ref="D4:D6"/>
    <mergeCell ref="E4:E6"/>
    <mergeCell ref="B20:B21"/>
    <mergeCell ref="B18:B19"/>
    <mergeCell ref="B16:B17"/>
    <mergeCell ref="B14:B15"/>
    <mergeCell ref="B12:B13"/>
    <mergeCell ref="B30:B31"/>
    <mergeCell ref="B28:B29"/>
    <mergeCell ref="B26:B27"/>
    <mergeCell ref="B24:B25"/>
    <mergeCell ref="B22:B23"/>
    <mergeCell ref="K1:O1"/>
    <mergeCell ref="F5:F6"/>
    <mergeCell ref="G5:I6"/>
    <mergeCell ref="G7:I7"/>
    <mergeCell ref="F4:L4"/>
    <mergeCell ref="M4:O6"/>
    <mergeCell ref="J5:L6"/>
    <mergeCell ref="M7:O7"/>
    <mergeCell ref="J7:L7"/>
  </mergeCells>
  <printOptions horizontalCentered="1"/>
  <pageMargins left="0.78740157480314965" right="0.59055118110236227" top="0.78740157480314965" bottom="0.78740157480314965" header="0.51181102362204722" footer="0.27559055118110237"/>
  <pageSetup paperSize="9" scale="57" firstPageNumber="54" orientation="portrait" useFirstPageNumber="1" r:id="rId1"/>
  <headerFooter scaleWithDoc="0">
    <oddHeader>&amp;R&amp;"Arial,полужирный"&amp;10Приложение 6</oddHeader>
  </headerFooter>
  <rowBreaks count="1" manualBreakCount="1">
    <brk id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outlinePr summaryBelow="0" summaryRight="0"/>
    <pageSetUpPr autoPageBreaks="0" fitToPage="1"/>
  </sheetPr>
  <dimension ref="A1:Y52"/>
  <sheetViews>
    <sheetView view="pageBreakPreview" zoomScaleSheetLayoutView="100" workbookViewId="0">
      <selection activeCell="C39" sqref="C39:C40"/>
    </sheetView>
  </sheetViews>
  <sheetFormatPr defaultColWidth="8" defaultRowHeight="11.25" x14ac:dyDescent="0.2"/>
  <cols>
    <col min="1" max="2" width="0.85546875" style="7" customWidth="1"/>
    <col min="3" max="3" width="30.85546875" style="7" customWidth="1"/>
    <col min="4" max="5" width="3.28515625" style="7" customWidth="1"/>
    <col min="6" max="6" width="8.42578125" style="7" customWidth="1"/>
    <col min="7" max="7" width="9" style="7" customWidth="1"/>
    <col min="8" max="8" width="2.28515625" style="7" customWidth="1"/>
    <col min="9" max="9" width="5" style="7" customWidth="1"/>
    <col min="10" max="10" width="4.28515625" style="7" customWidth="1"/>
    <col min="11" max="11" width="10.140625" style="7" customWidth="1"/>
    <col min="12" max="12" width="1.7109375" style="7" customWidth="1"/>
    <col min="13" max="13" width="10.5703125" style="7" customWidth="1"/>
    <col min="14" max="14" width="1.7109375" style="7" customWidth="1"/>
    <col min="15" max="15" width="9.85546875" style="7" customWidth="1"/>
    <col min="16" max="16" width="9.28515625" style="7" customWidth="1"/>
    <col min="17" max="17" width="1.7109375" style="7" customWidth="1"/>
    <col min="18" max="18" width="7.7109375" style="7" customWidth="1"/>
    <col min="19" max="19" width="1.7109375" style="7" customWidth="1"/>
    <col min="20" max="20" width="9.42578125" style="7" customWidth="1"/>
    <col min="21" max="21" width="2.7109375" style="7" customWidth="1"/>
    <col min="22" max="22" width="5.140625" style="7" customWidth="1"/>
    <col min="23" max="23" width="2.7109375" style="7" customWidth="1"/>
    <col min="24" max="24" width="8" style="8"/>
    <col min="25" max="25" width="8.28515625" style="8" bestFit="1" customWidth="1"/>
    <col min="26" max="189" width="8" style="8"/>
    <col min="190" max="191" width="0.85546875" style="8" customWidth="1"/>
    <col min="192" max="207" width="2.42578125" style="8" customWidth="1"/>
    <col min="208" max="209" width="3.28515625" style="8" customWidth="1"/>
    <col min="210" max="216" width="2.42578125" style="8" customWidth="1"/>
    <col min="217" max="279" width="2.7109375" style="8" customWidth="1"/>
    <col min="280" max="445" width="8" style="8"/>
    <col min="446" max="447" width="0.85546875" style="8" customWidth="1"/>
    <col min="448" max="463" width="2.42578125" style="8" customWidth="1"/>
    <col min="464" max="465" width="3.28515625" style="8" customWidth="1"/>
    <col min="466" max="472" width="2.42578125" style="8" customWidth="1"/>
    <col min="473" max="535" width="2.7109375" style="8" customWidth="1"/>
    <col min="536" max="701" width="8" style="8"/>
    <col min="702" max="703" width="0.85546875" style="8" customWidth="1"/>
    <col min="704" max="719" width="2.42578125" style="8" customWidth="1"/>
    <col min="720" max="721" width="3.28515625" style="8" customWidth="1"/>
    <col min="722" max="728" width="2.42578125" style="8" customWidth="1"/>
    <col min="729" max="791" width="2.7109375" style="8" customWidth="1"/>
    <col min="792" max="957" width="8" style="8"/>
    <col min="958" max="959" width="0.85546875" style="8" customWidth="1"/>
    <col min="960" max="975" width="2.42578125" style="8" customWidth="1"/>
    <col min="976" max="977" width="3.28515625" style="8" customWidth="1"/>
    <col min="978" max="984" width="2.42578125" style="8" customWidth="1"/>
    <col min="985" max="1047" width="2.7109375" style="8" customWidth="1"/>
    <col min="1048" max="1213" width="8" style="8"/>
    <col min="1214" max="1215" width="0.85546875" style="8" customWidth="1"/>
    <col min="1216" max="1231" width="2.42578125" style="8" customWidth="1"/>
    <col min="1232" max="1233" width="3.28515625" style="8" customWidth="1"/>
    <col min="1234" max="1240" width="2.42578125" style="8" customWidth="1"/>
    <col min="1241" max="1303" width="2.7109375" style="8" customWidth="1"/>
    <col min="1304" max="1469" width="8" style="8"/>
    <col min="1470" max="1471" width="0.85546875" style="8" customWidth="1"/>
    <col min="1472" max="1487" width="2.42578125" style="8" customWidth="1"/>
    <col min="1488" max="1489" width="3.28515625" style="8" customWidth="1"/>
    <col min="1490" max="1496" width="2.42578125" style="8" customWidth="1"/>
    <col min="1497" max="1559" width="2.7109375" style="8" customWidth="1"/>
    <col min="1560" max="1725" width="8" style="8"/>
    <col min="1726" max="1727" width="0.85546875" style="8" customWidth="1"/>
    <col min="1728" max="1743" width="2.42578125" style="8" customWidth="1"/>
    <col min="1744" max="1745" width="3.28515625" style="8" customWidth="1"/>
    <col min="1746" max="1752" width="2.42578125" style="8" customWidth="1"/>
    <col min="1753" max="1815" width="2.7109375" style="8" customWidth="1"/>
    <col min="1816" max="1981" width="8" style="8"/>
    <col min="1982" max="1983" width="0.85546875" style="8" customWidth="1"/>
    <col min="1984" max="1999" width="2.42578125" style="8" customWidth="1"/>
    <col min="2000" max="2001" width="3.28515625" style="8" customWidth="1"/>
    <col min="2002" max="2008" width="2.42578125" style="8" customWidth="1"/>
    <col min="2009" max="2071" width="2.7109375" style="8" customWidth="1"/>
    <col min="2072" max="2237" width="8" style="8"/>
    <col min="2238" max="2239" width="0.85546875" style="8" customWidth="1"/>
    <col min="2240" max="2255" width="2.42578125" style="8" customWidth="1"/>
    <col min="2256" max="2257" width="3.28515625" style="8" customWidth="1"/>
    <col min="2258" max="2264" width="2.42578125" style="8" customWidth="1"/>
    <col min="2265" max="2327" width="2.7109375" style="8" customWidth="1"/>
    <col min="2328" max="2493" width="8" style="8"/>
    <col min="2494" max="2495" width="0.85546875" style="8" customWidth="1"/>
    <col min="2496" max="2511" width="2.42578125" style="8" customWidth="1"/>
    <col min="2512" max="2513" width="3.28515625" style="8" customWidth="1"/>
    <col min="2514" max="2520" width="2.42578125" style="8" customWidth="1"/>
    <col min="2521" max="2583" width="2.7109375" style="8" customWidth="1"/>
    <col min="2584" max="2749" width="8" style="8"/>
    <col min="2750" max="2751" width="0.85546875" style="8" customWidth="1"/>
    <col min="2752" max="2767" width="2.42578125" style="8" customWidth="1"/>
    <col min="2768" max="2769" width="3.28515625" style="8" customWidth="1"/>
    <col min="2770" max="2776" width="2.42578125" style="8" customWidth="1"/>
    <col min="2777" max="2839" width="2.7109375" style="8" customWidth="1"/>
    <col min="2840" max="3005" width="8" style="8"/>
    <col min="3006" max="3007" width="0.85546875" style="8" customWidth="1"/>
    <col min="3008" max="3023" width="2.42578125" style="8" customWidth="1"/>
    <col min="3024" max="3025" width="3.28515625" style="8" customWidth="1"/>
    <col min="3026" max="3032" width="2.42578125" style="8" customWidth="1"/>
    <col min="3033" max="3095" width="2.7109375" style="8" customWidth="1"/>
    <col min="3096" max="3261" width="8" style="8"/>
    <col min="3262" max="3263" width="0.85546875" style="8" customWidth="1"/>
    <col min="3264" max="3279" width="2.42578125" style="8" customWidth="1"/>
    <col min="3280" max="3281" width="3.28515625" style="8" customWidth="1"/>
    <col min="3282" max="3288" width="2.42578125" style="8" customWidth="1"/>
    <col min="3289" max="3351" width="2.7109375" style="8" customWidth="1"/>
    <col min="3352" max="3517" width="8" style="8"/>
    <col min="3518" max="3519" width="0.85546875" style="8" customWidth="1"/>
    <col min="3520" max="3535" width="2.42578125" style="8" customWidth="1"/>
    <col min="3536" max="3537" width="3.28515625" style="8" customWidth="1"/>
    <col min="3538" max="3544" width="2.42578125" style="8" customWidth="1"/>
    <col min="3545" max="3607" width="2.7109375" style="8" customWidth="1"/>
    <col min="3608" max="3773" width="8" style="8"/>
    <col min="3774" max="3775" width="0.85546875" style="8" customWidth="1"/>
    <col min="3776" max="3791" width="2.42578125" style="8" customWidth="1"/>
    <col min="3792" max="3793" width="3.28515625" style="8" customWidth="1"/>
    <col min="3794" max="3800" width="2.42578125" style="8" customWidth="1"/>
    <col min="3801" max="3863" width="2.7109375" style="8" customWidth="1"/>
    <col min="3864" max="4029" width="8" style="8"/>
    <col min="4030" max="4031" width="0.85546875" style="8" customWidth="1"/>
    <col min="4032" max="4047" width="2.42578125" style="8" customWidth="1"/>
    <col min="4048" max="4049" width="3.28515625" style="8" customWidth="1"/>
    <col min="4050" max="4056" width="2.42578125" style="8" customWidth="1"/>
    <col min="4057" max="4119" width="2.7109375" style="8" customWidth="1"/>
    <col min="4120" max="4285" width="8" style="8"/>
    <col min="4286" max="4287" width="0.85546875" style="8" customWidth="1"/>
    <col min="4288" max="4303" width="2.42578125" style="8" customWidth="1"/>
    <col min="4304" max="4305" width="3.28515625" style="8" customWidth="1"/>
    <col min="4306" max="4312" width="2.42578125" style="8" customWidth="1"/>
    <col min="4313" max="4375" width="2.7109375" style="8" customWidth="1"/>
    <col min="4376" max="4541" width="8" style="8"/>
    <col min="4542" max="4543" width="0.85546875" style="8" customWidth="1"/>
    <col min="4544" max="4559" width="2.42578125" style="8" customWidth="1"/>
    <col min="4560" max="4561" width="3.28515625" style="8" customWidth="1"/>
    <col min="4562" max="4568" width="2.42578125" style="8" customWidth="1"/>
    <col min="4569" max="4631" width="2.7109375" style="8" customWidth="1"/>
    <col min="4632" max="4797" width="8" style="8"/>
    <col min="4798" max="4799" width="0.85546875" style="8" customWidth="1"/>
    <col min="4800" max="4815" width="2.42578125" style="8" customWidth="1"/>
    <col min="4816" max="4817" width="3.28515625" style="8" customWidth="1"/>
    <col min="4818" max="4824" width="2.42578125" style="8" customWidth="1"/>
    <col min="4825" max="4887" width="2.7109375" style="8" customWidth="1"/>
    <col min="4888" max="5053" width="8" style="8"/>
    <col min="5054" max="5055" width="0.85546875" style="8" customWidth="1"/>
    <col min="5056" max="5071" width="2.42578125" style="8" customWidth="1"/>
    <col min="5072" max="5073" width="3.28515625" style="8" customWidth="1"/>
    <col min="5074" max="5080" width="2.42578125" style="8" customWidth="1"/>
    <col min="5081" max="5143" width="2.7109375" style="8" customWidth="1"/>
    <col min="5144" max="5309" width="8" style="8"/>
    <col min="5310" max="5311" width="0.85546875" style="8" customWidth="1"/>
    <col min="5312" max="5327" width="2.42578125" style="8" customWidth="1"/>
    <col min="5328" max="5329" width="3.28515625" style="8" customWidth="1"/>
    <col min="5330" max="5336" width="2.42578125" style="8" customWidth="1"/>
    <col min="5337" max="5399" width="2.7109375" style="8" customWidth="1"/>
    <col min="5400" max="5565" width="8" style="8"/>
    <col min="5566" max="5567" width="0.85546875" style="8" customWidth="1"/>
    <col min="5568" max="5583" width="2.42578125" style="8" customWidth="1"/>
    <col min="5584" max="5585" width="3.28515625" style="8" customWidth="1"/>
    <col min="5586" max="5592" width="2.42578125" style="8" customWidth="1"/>
    <col min="5593" max="5655" width="2.7109375" style="8" customWidth="1"/>
    <col min="5656" max="5821" width="8" style="8"/>
    <col min="5822" max="5823" width="0.85546875" style="8" customWidth="1"/>
    <col min="5824" max="5839" width="2.42578125" style="8" customWidth="1"/>
    <col min="5840" max="5841" width="3.28515625" style="8" customWidth="1"/>
    <col min="5842" max="5848" width="2.42578125" style="8" customWidth="1"/>
    <col min="5849" max="5911" width="2.7109375" style="8" customWidth="1"/>
    <col min="5912" max="6077" width="8" style="8"/>
    <col min="6078" max="6079" width="0.85546875" style="8" customWidth="1"/>
    <col min="6080" max="6095" width="2.42578125" style="8" customWidth="1"/>
    <col min="6096" max="6097" width="3.28515625" style="8" customWidth="1"/>
    <col min="6098" max="6104" width="2.42578125" style="8" customWidth="1"/>
    <col min="6105" max="6167" width="2.7109375" style="8" customWidth="1"/>
    <col min="6168" max="6333" width="8" style="8"/>
    <col min="6334" max="6335" width="0.85546875" style="8" customWidth="1"/>
    <col min="6336" max="6351" width="2.42578125" style="8" customWidth="1"/>
    <col min="6352" max="6353" width="3.28515625" style="8" customWidth="1"/>
    <col min="6354" max="6360" width="2.42578125" style="8" customWidth="1"/>
    <col min="6361" max="6423" width="2.7109375" style="8" customWidth="1"/>
    <col min="6424" max="6589" width="8" style="8"/>
    <col min="6590" max="6591" width="0.85546875" style="8" customWidth="1"/>
    <col min="6592" max="6607" width="2.42578125" style="8" customWidth="1"/>
    <col min="6608" max="6609" width="3.28515625" style="8" customWidth="1"/>
    <col min="6610" max="6616" width="2.42578125" style="8" customWidth="1"/>
    <col min="6617" max="6679" width="2.7109375" style="8" customWidth="1"/>
    <col min="6680" max="6845" width="8" style="8"/>
    <col min="6846" max="6847" width="0.85546875" style="8" customWidth="1"/>
    <col min="6848" max="6863" width="2.42578125" style="8" customWidth="1"/>
    <col min="6864" max="6865" width="3.28515625" style="8" customWidth="1"/>
    <col min="6866" max="6872" width="2.42578125" style="8" customWidth="1"/>
    <col min="6873" max="6935" width="2.7109375" style="8" customWidth="1"/>
    <col min="6936" max="7101" width="8" style="8"/>
    <col min="7102" max="7103" width="0.85546875" style="8" customWidth="1"/>
    <col min="7104" max="7119" width="2.42578125" style="8" customWidth="1"/>
    <col min="7120" max="7121" width="3.28515625" style="8" customWidth="1"/>
    <col min="7122" max="7128" width="2.42578125" style="8" customWidth="1"/>
    <col min="7129" max="7191" width="2.7109375" style="8" customWidth="1"/>
    <col min="7192" max="7357" width="8" style="8"/>
    <col min="7358" max="7359" width="0.85546875" style="8" customWidth="1"/>
    <col min="7360" max="7375" width="2.42578125" style="8" customWidth="1"/>
    <col min="7376" max="7377" width="3.28515625" style="8" customWidth="1"/>
    <col min="7378" max="7384" width="2.42578125" style="8" customWidth="1"/>
    <col min="7385" max="7447" width="2.7109375" style="8" customWidth="1"/>
    <col min="7448" max="7613" width="8" style="8"/>
    <col min="7614" max="7615" width="0.85546875" style="8" customWidth="1"/>
    <col min="7616" max="7631" width="2.42578125" style="8" customWidth="1"/>
    <col min="7632" max="7633" width="3.28515625" style="8" customWidth="1"/>
    <col min="7634" max="7640" width="2.42578125" style="8" customWidth="1"/>
    <col min="7641" max="7703" width="2.7109375" style="8" customWidth="1"/>
    <col min="7704" max="7869" width="8" style="8"/>
    <col min="7870" max="7871" width="0.85546875" style="8" customWidth="1"/>
    <col min="7872" max="7887" width="2.42578125" style="8" customWidth="1"/>
    <col min="7888" max="7889" width="3.28515625" style="8" customWidth="1"/>
    <col min="7890" max="7896" width="2.42578125" style="8" customWidth="1"/>
    <col min="7897" max="7959" width="2.7109375" style="8" customWidth="1"/>
    <col min="7960" max="8125" width="8" style="8"/>
    <col min="8126" max="8127" width="0.85546875" style="8" customWidth="1"/>
    <col min="8128" max="8143" width="2.42578125" style="8" customWidth="1"/>
    <col min="8144" max="8145" width="3.28515625" style="8" customWidth="1"/>
    <col min="8146" max="8152" width="2.42578125" style="8" customWidth="1"/>
    <col min="8153" max="8215" width="2.7109375" style="8" customWidth="1"/>
    <col min="8216" max="8381" width="8" style="8"/>
    <col min="8382" max="8383" width="0.85546875" style="8" customWidth="1"/>
    <col min="8384" max="8399" width="2.42578125" style="8" customWidth="1"/>
    <col min="8400" max="8401" width="3.28515625" style="8" customWidth="1"/>
    <col min="8402" max="8408" width="2.42578125" style="8" customWidth="1"/>
    <col min="8409" max="8471" width="2.7109375" style="8" customWidth="1"/>
    <col min="8472" max="8637" width="8" style="8"/>
    <col min="8638" max="8639" width="0.85546875" style="8" customWidth="1"/>
    <col min="8640" max="8655" width="2.42578125" style="8" customWidth="1"/>
    <col min="8656" max="8657" width="3.28515625" style="8" customWidth="1"/>
    <col min="8658" max="8664" width="2.42578125" style="8" customWidth="1"/>
    <col min="8665" max="8727" width="2.7109375" style="8" customWidth="1"/>
    <col min="8728" max="8893" width="8" style="8"/>
    <col min="8894" max="8895" width="0.85546875" style="8" customWidth="1"/>
    <col min="8896" max="8911" width="2.42578125" style="8" customWidth="1"/>
    <col min="8912" max="8913" width="3.28515625" style="8" customWidth="1"/>
    <col min="8914" max="8920" width="2.42578125" style="8" customWidth="1"/>
    <col min="8921" max="8983" width="2.7109375" style="8" customWidth="1"/>
    <col min="8984" max="9149" width="8" style="8"/>
    <col min="9150" max="9151" width="0.85546875" style="8" customWidth="1"/>
    <col min="9152" max="9167" width="2.42578125" style="8" customWidth="1"/>
    <col min="9168" max="9169" width="3.28515625" style="8" customWidth="1"/>
    <col min="9170" max="9176" width="2.42578125" style="8" customWidth="1"/>
    <col min="9177" max="9239" width="2.7109375" style="8" customWidth="1"/>
    <col min="9240" max="9405" width="8" style="8"/>
    <col min="9406" max="9407" width="0.85546875" style="8" customWidth="1"/>
    <col min="9408" max="9423" width="2.42578125" style="8" customWidth="1"/>
    <col min="9424" max="9425" width="3.28515625" style="8" customWidth="1"/>
    <col min="9426" max="9432" width="2.42578125" style="8" customWidth="1"/>
    <col min="9433" max="9495" width="2.7109375" style="8" customWidth="1"/>
    <col min="9496" max="9661" width="8" style="8"/>
    <col min="9662" max="9663" width="0.85546875" style="8" customWidth="1"/>
    <col min="9664" max="9679" width="2.42578125" style="8" customWidth="1"/>
    <col min="9680" max="9681" width="3.28515625" style="8" customWidth="1"/>
    <col min="9682" max="9688" width="2.42578125" style="8" customWidth="1"/>
    <col min="9689" max="9751" width="2.7109375" style="8" customWidth="1"/>
    <col min="9752" max="9917" width="8" style="8"/>
    <col min="9918" max="9919" width="0.85546875" style="8" customWidth="1"/>
    <col min="9920" max="9935" width="2.42578125" style="8" customWidth="1"/>
    <col min="9936" max="9937" width="3.28515625" style="8" customWidth="1"/>
    <col min="9938" max="9944" width="2.42578125" style="8" customWidth="1"/>
    <col min="9945" max="10007" width="2.7109375" style="8" customWidth="1"/>
    <col min="10008" max="10173" width="8" style="8"/>
    <col min="10174" max="10175" width="0.85546875" style="8" customWidth="1"/>
    <col min="10176" max="10191" width="2.42578125" style="8" customWidth="1"/>
    <col min="10192" max="10193" width="3.28515625" style="8" customWidth="1"/>
    <col min="10194" max="10200" width="2.42578125" style="8" customWidth="1"/>
    <col min="10201" max="10263" width="2.7109375" style="8" customWidth="1"/>
    <col min="10264" max="10429" width="8" style="8"/>
    <col min="10430" max="10431" width="0.85546875" style="8" customWidth="1"/>
    <col min="10432" max="10447" width="2.42578125" style="8" customWidth="1"/>
    <col min="10448" max="10449" width="3.28515625" style="8" customWidth="1"/>
    <col min="10450" max="10456" width="2.42578125" style="8" customWidth="1"/>
    <col min="10457" max="10519" width="2.7109375" style="8" customWidth="1"/>
    <col min="10520" max="10685" width="8" style="8"/>
    <col min="10686" max="10687" width="0.85546875" style="8" customWidth="1"/>
    <col min="10688" max="10703" width="2.42578125" style="8" customWidth="1"/>
    <col min="10704" max="10705" width="3.28515625" style="8" customWidth="1"/>
    <col min="10706" max="10712" width="2.42578125" style="8" customWidth="1"/>
    <col min="10713" max="10775" width="2.7109375" style="8" customWidth="1"/>
    <col min="10776" max="10941" width="8" style="8"/>
    <col min="10942" max="10943" width="0.85546875" style="8" customWidth="1"/>
    <col min="10944" max="10959" width="2.42578125" style="8" customWidth="1"/>
    <col min="10960" max="10961" width="3.28515625" style="8" customWidth="1"/>
    <col min="10962" max="10968" width="2.42578125" style="8" customWidth="1"/>
    <col min="10969" max="11031" width="2.7109375" style="8" customWidth="1"/>
    <col min="11032" max="11197" width="8" style="8"/>
    <col min="11198" max="11199" width="0.85546875" style="8" customWidth="1"/>
    <col min="11200" max="11215" width="2.42578125" style="8" customWidth="1"/>
    <col min="11216" max="11217" width="3.28515625" style="8" customWidth="1"/>
    <col min="11218" max="11224" width="2.42578125" style="8" customWidth="1"/>
    <col min="11225" max="11287" width="2.7109375" style="8" customWidth="1"/>
    <col min="11288" max="11453" width="8" style="8"/>
    <col min="11454" max="11455" width="0.85546875" style="8" customWidth="1"/>
    <col min="11456" max="11471" width="2.42578125" style="8" customWidth="1"/>
    <col min="11472" max="11473" width="3.28515625" style="8" customWidth="1"/>
    <col min="11474" max="11480" width="2.42578125" style="8" customWidth="1"/>
    <col min="11481" max="11543" width="2.7109375" style="8" customWidth="1"/>
    <col min="11544" max="11709" width="8" style="8"/>
    <col min="11710" max="11711" width="0.85546875" style="8" customWidth="1"/>
    <col min="11712" max="11727" width="2.42578125" style="8" customWidth="1"/>
    <col min="11728" max="11729" width="3.28515625" style="8" customWidth="1"/>
    <col min="11730" max="11736" width="2.42578125" style="8" customWidth="1"/>
    <col min="11737" max="11799" width="2.7109375" style="8" customWidth="1"/>
    <col min="11800" max="11965" width="8" style="8"/>
    <col min="11966" max="11967" width="0.85546875" style="8" customWidth="1"/>
    <col min="11968" max="11983" width="2.42578125" style="8" customWidth="1"/>
    <col min="11984" max="11985" width="3.28515625" style="8" customWidth="1"/>
    <col min="11986" max="11992" width="2.42578125" style="8" customWidth="1"/>
    <col min="11993" max="12055" width="2.7109375" style="8" customWidth="1"/>
    <col min="12056" max="12221" width="8" style="8"/>
    <col min="12222" max="12223" width="0.85546875" style="8" customWidth="1"/>
    <col min="12224" max="12239" width="2.42578125" style="8" customWidth="1"/>
    <col min="12240" max="12241" width="3.28515625" style="8" customWidth="1"/>
    <col min="12242" max="12248" width="2.42578125" style="8" customWidth="1"/>
    <col min="12249" max="12311" width="2.7109375" style="8" customWidth="1"/>
    <col min="12312" max="12477" width="8" style="8"/>
    <col min="12478" max="12479" width="0.85546875" style="8" customWidth="1"/>
    <col min="12480" max="12495" width="2.42578125" style="8" customWidth="1"/>
    <col min="12496" max="12497" width="3.28515625" style="8" customWidth="1"/>
    <col min="12498" max="12504" width="2.42578125" style="8" customWidth="1"/>
    <col min="12505" max="12567" width="2.7109375" style="8" customWidth="1"/>
    <col min="12568" max="12733" width="8" style="8"/>
    <col min="12734" max="12735" width="0.85546875" style="8" customWidth="1"/>
    <col min="12736" max="12751" width="2.42578125" style="8" customWidth="1"/>
    <col min="12752" max="12753" width="3.28515625" style="8" customWidth="1"/>
    <col min="12754" max="12760" width="2.42578125" style="8" customWidth="1"/>
    <col min="12761" max="12823" width="2.7109375" style="8" customWidth="1"/>
    <col min="12824" max="12989" width="8" style="8"/>
    <col min="12990" max="12991" width="0.85546875" style="8" customWidth="1"/>
    <col min="12992" max="13007" width="2.42578125" style="8" customWidth="1"/>
    <col min="13008" max="13009" width="3.28515625" style="8" customWidth="1"/>
    <col min="13010" max="13016" width="2.42578125" style="8" customWidth="1"/>
    <col min="13017" max="13079" width="2.7109375" style="8" customWidth="1"/>
    <col min="13080" max="13245" width="8" style="8"/>
    <col min="13246" max="13247" width="0.85546875" style="8" customWidth="1"/>
    <col min="13248" max="13263" width="2.42578125" style="8" customWidth="1"/>
    <col min="13264" max="13265" width="3.28515625" style="8" customWidth="1"/>
    <col min="13266" max="13272" width="2.42578125" style="8" customWidth="1"/>
    <col min="13273" max="13335" width="2.7109375" style="8" customWidth="1"/>
    <col min="13336" max="13501" width="8" style="8"/>
    <col min="13502" max="13503" width="0.85546875" style="8" customWidth="1"/>
    <col min="13504" max="13519" width="2.42578125" style="8" customWidth="1"/>
    <col min="13520" max="13521" width="3.28515625" style="8" customWidth="1"/>
    <col min="13522" max="13528" width="2.42578125" style="8" customWidth="1"/>
    <col min="13529" max="13591" width="2.7109375" style="8" customWidth="1"/>
    <col min="13592" max="13757" width="8" style="8"/>
    <col min="13758" max="13759" width="0.85546875" style="8" customWidth="1"/>
    <col min="13760" max="13775" width="2.42578125" style="8" customWidth="1"/>
    <col min="13776" max="13777" width="3.28515625" style="8" customWidth="1"/>
    <col min="13778" max="13784" width="2.42578125" style="8" customWidth="1"/>
    <col min="13785" max="13847" width="2.7109375" style="8" customWidth="1"/>
    <col min="13848" max="14013" width="8" style="8"/>
    <col min="14014" max="14015" width="0.85546875" style="8" customWidth="1"/>
    <col min="14016" max="14031" width="2.42578125" style="8" customWidth="1"/>
    <col min="14032" max="14033" width="3.28515625" style="8" customWidth="1"/>
    <col min="14034" max="14040" width="2.42578125" style="8" customWidth="1"/>
    <col min="14041" max="14103" width="2.7109375" style="8" customWidth="1"/>
    <col min="14104" max="14269" width="8" style="8"/>
    <col min="14270" max="14271" width="0.85546875" style="8" customWidth="1"/>
    <col min="14272" max="14287" width="2.42578125" style="8" customWidth="1"/>
    <col min="14288" max="14289" width="3.28515625" style="8" customWidth="1"/>
    <col min="14290" max="14296" width="2.42578125" style="8" customWidth="1"/>
    <col min="14297" max="14359" width="2.7109375" style="8" customWidth="1"/>
    <col min="14360" max="14525" width="8" style="8"/>
    <col min="14526" max="14527" width="0.85546875" style="8" customWidth="1"/>
    <col min="14528" max="14543" width="2.42578125" style="8" customWidth="1"/>
    <col min="14544" max="14545" width="3.28515625" style="8" customWidth="1"/>
    <col min="14546" max="14552" width="2.42578125" style="8" customWidth="1"/>
    <col min="14553" max="14615" width="2.7109375" style="8" customWidth="1"/>
    <col min="14616" max="14781" width="8" style="8"/>
    <col min="14782" max="14783" width="0.85546875" style="8" customWidth="1"/>
    <col min="14784" max="14799" width="2.42578125" style="8" customWidth="1"/>
    <col min="14800" max="14801" width="3.28515625" style="8" customWidth="1"/>
    <col min="14802" max="14808" width="2.42578125" style="8" customWidth="1"/>
    <col min="14809" max="14871" width="2.7109375" style="8" customWidth="1"/>
    <col min="14872" max="15037" width="8" style="8"/>
    <col min="15038" max="15039" width="0.85546875" style="8" customWidth="1"/>
    <col min="15040" max="15055" width="2.42578125" style="8" customWidth="1"/>
    <col min="15056" max="15057" width="3.28515625" style="8" customWidth="1"/>
    <col min="15058" max="15064" width="2.42578125" style="8" customWidth="1"/>
    <col min="15065" max="15127" width="2.7109375" style="8" customWidth="1"/>
    <col min="15128" max="15293" width="8" style="8"/>
    <col min="15294" max="15295" width="0.85546875" style="8" customWidth="1"/>
    <col min="15296" max="15311" width="2.42578125" style="8" customWidth="1"/>
    <col min="15312" max="15313" width="3.28515625" style="8" customWidth="1"/>
    <col min="15314" max="15320" width="2.42578125" style="8" customWidth="1"/>
    <col min="15321" max="15383" width="2.7109375" style="8" customWidth="1"/>
    <col min="15384" max="15549" width="8" style="8"/>
    <col min="15550" max="15551" width="0.85546875" style="8" customWidth="1"/>
    <col min="15552" max="15567" width="2.42578125" style="8" customWidth="1"/>
    <col min="15568" max="15569" width="3.28515625" style="8" customWidth="1"/>
    <col min="15570" max="15576" width="2.42578125" style="8" customWidth="1"/>
    <col min="15577" max="15639" width="2.7109375" style="8" customWidth="1"/>
    <col min="15640" max="15805" width="8" style="8"/>
    <col min="15806" max="15807" width="0.85546875" style="8" customWidth="1"/>
    <col min="15808" max="15823" width="2.42578125" style="8" customWidth="1"/>
    <col min="15824" max="15825" width="3.28515625" style="8" customWidth="1"/>
    <col min="15826" max="15832" width="2.42578125" style="8" customWidth="1"/>
    <col min="15833" max="15895" width="2.7109375" style="8" customWidth="1"/>
    <col min="15896" max="16061" width="8" style="8"/>
    <col min="16062" max="16063" width="0.85546875" style="8" customWidth="1"/>
    <col min="16064" max="16079" width="2.42578125" style="8" customWidth="1"/>
    <col min="16080" max="16081" width="3.28515625" style="8" customWidth="1"/>
    <col min="16082" max="16088" width="2.42578125" style="8" customWidth="1"/>
    <col min="16089" max="16151" width="2.7109375" style="8" customWidth="1"/>
    <col min="16152" max="16384" width="8" style="8"/>
  </cols>
  <sheetData>
    <row r="1" spans="2:25" s="7" customFormat="1" ht="12" customHeight="1" x14ac:dyDescent="0.2">
      <c r="B1" s="105"/>
      <c r="R1" s="684"/>
      <c r="S1" s="684"/>
      <c r="T1" s="684"/>
      <c r="U1" s="684"/>
      <c r="V1" s="684"/>
      <c r="W1" s="684"/>
    </row>
    <row r="2" spans="2:25" s="9" customFormat="1" ht="12" customHeight="1" thickBot="1" x14ac:dyDescent="0.25">
      <c r="C2" s="743" t="s">
        <v>73</v>
      </c>
      <c r="D2" s="743"/>
      <c r="E2" s="743"/>
      <c r="F2" s="743"/>
      <c r="G2" s="743"/>
      <c r="H2" s="743"/>
      <c r="I2" s="743"/>
      <c r="J2" s="743"/>
      <c r="K2" s="743"/>
    </row>
    <row r="3" spans="2:25" s="9" customFormat="1" ht="33.6" customHeight="1" x14ac:dyDescent="0.2">
      <c r="C3" s="633" t="s">
        <v>17</v>
      </c>
      <c r="D3" s="744" t="s">
        <v>18</v>
      </c>
      <c r="E3" s="675"/>
      <c r="F3" s="747" t="s">
        <v>19</v>
      </c>
      <c r="G3" s="662" t="s">
        <v>78</v>
      </c>
      <c r="H3" s="663"/>
      <c r="I3" s="663"/>
      <c r="J3" s="664"/>
      <c r="K3" s="662" t="s">
        <v>25</v>
      </c>
      <c r="L3" s="663"/>
      <c r="M3" s="663"/>
      <c r="N3" s="663"/>
      <c r="O3" s="663"/>
      <c r="P3" s="663"/>
      <c r="Q3" s="663"/>
      <c r="R3" s="663"/>
      <c r="S3" s="664"/>
      <c r="T3" s="662" t="s">
        <v>26</v>
      </c>
      <c r="U3" s="663"/>
      <c r="V3" s="663"/>
      <c r="W3" s="717"/>
    </row>
    <row r="4" spans="2:25" s="9" customFormat="1" ht="15.6" customHeight="1" x14ac:dyDescent="0.2">
      <c r="C4" s="634"/>
      <c r="D4" s="745"/>
      <c r="E4" s="678"/>
      <c r="F4" s="748"/>
      <c r="G4" s="640" t="s">
        <v>74</v>
      </c>
      <c r="H4" s="682" t="s">
        <v>267</v>
      </c>
      <c r="I4" s="637"/>
      <c r="J4" s="683"/>
      <c r="K4" s="640" t="s">
        <v>76</v>
      </c>
      <c r="L4" s="722" t="s">
        <v>250</v>
      </c>
      <c r="M4" s="649"/>
      <c r="N4" s="649"/>
      <c r="O4" s="723"/>
      <c r="P4" s="640" t="s">
        <v>77</v>
      </c>
      <c r="Q4" s="682" t="s">
        <v>228</v>
      </c>
      <c r="R4" s="637"/>
      <c r="S4" s="683"/>
      <c r="T4" s="640" t="s">
        <v>74</v>
      </c>
      <c r="U4" s="682" t="s">
        <v>75</v>
      </c>
      <c r="V4" s="637"/>
      <c r="W4" s="683"/>
    </row>
    <row r="5" spans="2:25" s="9" customFormat="1" ht="63.6" customHeight="1" thickBot="1" x14ac:dyDescent="0.25">
      <c r="C5" s="635"/>
      <c r="D5" s="746"/>
      <c r="E5" s="681"/>
      <c r="F5" s="718"/>
      <c r="G5" s="718"/>
      <c r="H5" s="679"/>
      <c r="I5" s="680"/>
      <c r="J5" s="681"/>
      <c r="K5" s="718"/>
      <c r="L5" s="719" t="s">
        <v>74</v>
      </c>
      <c r="M5" s="720"/>
      <c r="N5" s="721"/>
      <c r="O5" s="536" t="s">
        <v>75</v>
      </c>
      <c r="P5" s="718"/>
      <c r="Q5" s="679"/>
      <c r="R5" s="680"/>
      <c r="S5" s="681"/>
      <c r="T5" s="718"/>
      <c r="U5" s="679"/>
      <c r="V5" s="680"/>
      <c r="W5" s="681"/>
    </row>
    <row r="6" spans="2:25" s="107" customFormat="1" ht="15.6" customHeight="1" thickBot="1" x14ac:dyDescent="0.3">
      <c r="C6" s="44">
        <v>1</v>
      </c>
      <c r="D6" s="670">
        <v>2</v>
      </c>
      <c r="E6" s="652"/>
      <c r="F6" s="112">
        <v>3</v>
      </c>
      <c r="G6" s="112">
        <v>4</v>
      </c>
      <c r="H6" s="668">
        <v>5</v>
      </c>
      <c r="I6" s="669"/>
      <c r="J6" s="670"/>
      <c r="K6" s="112">
        <v>6</v>
      </c>
      <c r="L6" s="668">
        <v>7</v>
      </c>
      <c r="M6" s="669"/>
      <c r="N6" s="670"/>
      <c r="O6" s="533">
        <v>8</v>
      </c>
      <c r="P6" s="112">
        <v>9</v>
      </c>
      <c r="Q6" s="668">
        <v>10</v>
      </c>
      <c r="R6" s="669"/>
      <c r="S6" s="670"/>
      <c r="T6" s="112">
        <v>11</v>
      </c>
      <c r="U6" s="668">
        <v>12</v>
      </c>
      <c r="V6" s="669"/>
      <c r="W6" s="716"/>
    </row>
    <row r="7" spans="2:25" s="9" customFormat="1" ht="13.35" customHeight="1" x14ac:dyDescent="0.2">
      <c r="C7" s="749" t="s">
        <v>79</v>
      </c>
      <c r="D7" s="741">
        <v>54010</v>
      </c>
      <c r="E7" s="742"/>
      <c r="F7" s="72" t="s">
        <v>50</v>
      </c>
      <c r="G7" s="253">
        <f>T8</f>
        <v>30119</v>
      </c>
      <c r="H7" s="254" t="s">
        <v>2</v>
      </c>
      <c r="I7" s="275" t="str">
        <f>V8</f>
        <v>-</v>
      </c>
      <c r="J7" s="255" t="s">
        <v>3</v>
      </c>
      <c r="K7" s="278">
        <v>92904</v>
      </c>
      <c r="L7" s="254" t="s">
        <v>2</v>
      </c>
      <c r="M7" s="379">
        <v>73095</v>
      </c>
      <c r="N7" s="256" t="s">
        <v>3</v>
      </c>
      <c r="O7" s="278">
        <v>0</v>
      </c>
      <c r="P7" s="278">
        <v>0</v>
      </c>
      <c r="Q7" s="400" t="s">
        <v>2</v>
      </c>
      <c r="R7" s="401">
        <v>4322</v>
      </c>
      <c r="S7" s="402" t="s">
        <v>3</v>
      </c>
      <c r="T7" s="379">
        <f>G7+K7-M7-R7</f>
        <v>45606</v>
      </c>
      <c r="U7" s="381" t="s">
        <v>2</v>
      </c>
      <c r="V7" s="275">
        <v>0</v>
      </c>
      <c r="W7" s="257" t="s">
        <v>3</v>
      </c>
    </row>
    <row r="8" spans="2:25" s="9" customFormat="1" ht="13.35" customHeight="1" thickBot="1" x14ac:dyDescent="0.25">
      <c r="C8" s="725"/>
      <c r="D8" s="734">
        <v>54210</v>
      </c>
      <c r="E8" s="735"/>
      <c r="F8" s="51" t="s">
        <v>51</v>
      </c>
      <c r="G8" s="108">
        <v>37059</v>
      </c>
      <c r="H8" s="10" t="s">
        <v>2</v>
      </c>
      <c r="I8" s="375">
        <v>0</v>
      </c>
      <c r="J8" s="12" t="s">
        <v>3</v>
      </c>
      <c r="K8" s="382">
        <v>90463</v>
      </c>
      <c r="L8" s="10" t="s">
        <v>2</v>
      </c>
      <c r="M8" s="375">
        <v>90117</v>
      </c>
      <c r="N8" s="109" t="s">
        <v>3</v>
      </c>
      <c r="O8" s="382">
        <v>0</v>
      </c>
      <c r="P8" s="382">
        <v>0</v>
      </c>
      <c r="Q8" s="10" t="s">
        <v>2</v>
      </c>
      <c r="R8" s="374">
        <v>7286</v>
      </c>
      <c r="S8" s="109" t="s">
        <v>3</v>
      </c>
      <c r="T8" s="377">
        <f t="shared" ref="T8:T16" si="0">G8+K8-M8-R8</f>
        <v>30119</v>
      </c>
      <c r="U8" s="11" t="s">
        <v>2</v>
      </c>
      <c r="V8" s="375" t="s">
        <v>0</v>
      </c>
      <c r="W8" s="13" t="s">
        <v>3</v>
      </c>
      <c r="Y8" s="57"/>
    </row>
    <row r="9" spans="2:25" s="9" customFormat="1" ht="13.35" customHeight="1" x14ac:dyDescent="0.2">
      <c r="C9" s="724" t="s">
        <v>83</v>
      </c>
      <c r="D9" s="734">
        <v>54015</v>
      </c>
      <c r="E9" s="735"/>
      <c r="F9" s="72" t="s">
        <v>50</v>
      </c>
      <c r="G9" s="108">
        <f>T10</f>
        <v>43070</v>
      </c>
      <c r="H9" s="10" t="s">
        <v>2</v>
      </c>
      <c r="I9" s="375">
        <f>V10</f>
        <v>323</v>
      </c>
      <c r="J9" s="12" t="s">
        <v>3</v>
      </c>
      <c r="K9" s="382">
        <v>85734</v>
      </c>
      <c r="L9" s="10" t="s">
        <v>2</v>
      </c>
      <c r="M9" s="375">
        <v>93465</v>
      </c>
      <c r="N9" s="109" t="s">
        <v>3</v>
      </c>
      <c r="O9" s="382">
        <v>323</v>
      </c>
      <c r="P9" s="382">
        <v>-24</v>
      </c>
      <c r="Q9" s="10" t="s">
        <v>2</v>
      </c>
      <c r="R9" s="374">
        <v>11951</v>
      </c>
      <c r="S9" s="109" t="s">
        <v>3</v>
      </c>
      <c r="T9" s="377">
        <f t="shared" si="0"/>
        <v>23388</v>
      </c>
      <c r="U9" s="11" t="s">
        <v>2</v>
      </c>
      <c r="V9" s="375">
        <f>I9-O9-P9</f>
        <v>24</v>
      </c>
      <c r="W9" s="13" t="s">
        <v>3</v>
      </c>
      <c r="X9" s="57"/>
      <c r="Y9" s="57"/>
    </row>
    <row r="10" spans="2:25" s="9" customFormat="1" ht="13.35" customHeight="1" thickBot="1" x14ac:dyDescent="0.25">
      <c r="C10" s="725"/>
      <c r="D10" s="734">
        <v>54215</v>
      </c>
      <c r="E10" s="735"/>
      <c r="F10" s="51" t="s">
        <v>51</v>
      </c>
      <c r="G10" s="108">
        <v>47935</v>
      </c>
      <c r="H10" s="10" t="s">
        <v>2</v>
      </c>
      <c r="I10" s="375">
        <v>0</v>
      </c>
      <c r="J10" s="12" t="s">
        <v>3</v>
      </c>
      <c r="K10" s="382">
        <v>79408</v>
      </c>
      <c r="L10" s="10" t="s">
        <v>2</v>
      </c>
      <c r="M10" s="375">
        <v>83983</v>
      </c>
      <c r="N10" s="109" t="s">
        <v>3</v>
      </c>
      <c r="O10" s="382">
        <v>0</v>
      </c>
      <c r="P10" s="382">
        <v>-323</v>
      </c>
      <c r="Q10" s="10" t="s">
        <v>2</v>
      </c>
      <c r="R10" s="374">
        <v>290</v>
      </c>
      <c r="S10" s="109" t="s">
        <v>3</v>
      </c>
      <c r="T10" s="377">
        <f t="shared" si="0"/>
        <v>43070</v>
      </c>
      <c r="U10" s="11" t="s">
        <v>2</v>
      </c>
      <c r="V10" s="375">
        <f>I10-O10-P10</f>
        <v>323</v>
      </c>
      <c r="W10" s="13" t="s">
        <v>3</v>
      </c>
      <c r="Y10" s="57"/>
    </row>
    <row r="11" spans="2:25" s="9" customFormat="1" ht="13.35" customHeight="1" x14ac:dyDescent="0.2">
      <c r="C11" s="724" t="s">
        <v>80</v>
      </c>
      <c r="D11" s="734">
        <v>54020</v>
      </c>
      <c r="E11" s="735"/>
      <c r="F11" s="72" t="s">
        <v>50</v>
      </c>
      <c r="G11" s="108">
        <f>T12</f>
        <v>7905</v>
      </c>
      <c r="H11" s="10" t="s">
        <v>2</v>
      </c>
      <c r="I11" s="375">
        <v>0</v>
      </c>
      <c r="J11" s="12" t="s">
        <v>3</v>
      </c>
      <c r="K11" s="382">
        <v>173716</v>
      </c>
      <c r="L11" s="10" t="s">
        <v>2</v>
      </c>
      <c r="M11" s="375">
        <v>173574</v>
      </c>
      <c r="N11" s="109" t="s">
        <v>3</v>
      </c>
      <c r="O11" s="382">
        <v>0</v>
      </c>
      <c r="P11" s="382">
        <v>0</v>
      </c>
      <c r="Q11" s="10" t="s">
        <v>2</v>
      </c>
      <c r="R11" s="374">
        <v>1</v>
      </c>
      <c r="S11" s="109" t="s">
        <v>3</v>
      </c>
      <c r="T11" s="377">
        <f t="shared" si="0"/>
        <v>8046</v>
      </c>
      <c r="U11" s="11" t="s">
        <v>2</v>
      </c>
      <c r="V11" s="375">
        <v>0</v>
      </c>
      <c r="W11" s="13" t="s">
        <v>3</v>
      </c>
      <c r="Y11" s="57"/>
    </row>
    <row r="12" spans="2:25" s="9" customFormat="1" ht="13.35" customHeight="1" thickBot="1" x14ac:dyDescent="0.25">
      <c r="C12" s="725"/>
      <c r="D12" s="734">
        <v>54220</v>
      </c>
      <c r="E12" s="735"/>
      <c r="F12" s="51" t="s">
        <v>51</v>
      </c>
      <c r="G12" s="108">
        <v>8241</v>
      </c>
      <c r="H12" s="10" t="s">
        <v>2</v>
      </c>
      <c r="I12" s="375">
        <v>0</v>
      </c>
      <c r="J12" s="12" t="s">
        <v>3</v>
      </c>
      <c r="K12" s="382">
        <v>158411</v>
      </c>
      <c r="L12" s="10" t="s">
        <v>2</v>
      </c>
      <c r="M12" s="375">
        <v>158633</v>
      </c>
      <c r="N12" s="109" t="s">
        <v>3</v>
      </c>
      <c r="O12" s="382">
        <v>0</v>
      </c>
      <c r="P12" s="382">
        <v>0</v>
      </c>
      <c r="Q12" s="10" t="s">
        <v>2</v>
      </c>
      <c r="R12" s="374">
        <v>114</v>
      </c>
      <c r="S12" s="109" t="s">
        <v>3</v>
      </c>
      <c r="T12" s="377">
        <f t="shared" si="0"/>
        <v>7905</v>
      </c>
      <c r="U12" s="11" t="s">
        <v>2</v>
      </c>
      <c r="V12" s="375">
        <v>0</v>
      </c>
      <c r="W12" s="13" t="s">
        <v>3</v>
      </c>
      <c r="Y12" s="57"/>
    </row>
    <row r="13" spans="2:25" s="9" customFormat="1" ht="13.35" customHeight="1" x14ac:dyDescent="0.2">
      <c r="C13" s="724" t="s">
        <v>81</v>
      </c>
      <c r="D13" s="734">
        <v>54025</v>
      </c>
      <c r="E13" s="735"/>
      <c r="F13" s="72" t="s">
        <v>50</v>
      </c>
      <c r="G13" s="108">
        <f>T14</f>
        <v>47</v>
      </c>
      <c r="H13" s="10" t="s">
        <v>2</v>
      </c>
      <c r="I13" s="375">
        <v>0</v>
      </c>
      <c r="J13" s="12" t="s">
        <v>3</v>
      </c>
      <c r="K13" s="382">
        <v>2</v>
      </c>
      <c r="L13" s="10" t="s">
        <v>2</v>
      </c>
      <c r="M13" s="375">
        <v>6</v>
      </c>
      <c r="N13" s="109" t="s">
        <v>3</v>
      </c>
      <c r="O13" s="382">
        <v>0</v>
      </c>
      <c r="P13" s="382">
        <v>0</v>
      </c>
      <c r="Q13" s="10" t="s">
        <v>2</v>
      </c>
      <c r="R13" s="375">
        <v>0</v>
      </c>
      <c r="S13" s="109" t="s">
        <v>3</v>
      </c>
      <c r="T13" s="377">
        <f t="shared" si="0"/>
        <v>43</v>
      </c>
      <c r="U13" s="11" t="s">
        <v>2</v>
      </c>
      <c r="V13" s="375">
        <v>0</v>
      </c>
      <c r="W13" s="13" t="s">
        <v>3</v>
      </c>
      <c r="Y13" s="57"/>
    </row>
    <row r="14" spans="2:25" s="9" customFormat="1" ht="13.35" customHeight="1" thickBot="1" x14ac:dyDescent="0.25">
      <c r="C14" s="725"/>
      <c r="D14" s="734">
        <v>54225</v>
      </c>
      <c r="E14" s="735"/>
      <c r="F14" s="51" t="s">
        <v>51</v>
      </c>
      <c r="G14" s="108">
        <v>59</v>
      </c>
      <c r="H14" s="10" t="s">
        <v>2</v>
      </c>
      <c r="I14" s="375">
        <v>0</v>
      </c>
      <c r="J14" s="12" t="s">
        <v>3</v>
      </c>
      <c r="K14" s="382">
        <v>6</v>
      </c>
      <c r="L14" s="10" t="s">
        <v>2</v>
      </c>
      <c r="M14" s="375">
        <v>18</v>
      </c>
      <c r="N14" s="109" t="s">
        <v>3</v>
      </c>
      <c r="O14" s="382">
        <v>0</v>
      </c>
      <c r="P14" s="382">
        <v>0</v>
      </c>
      <c r="Q14" s="10" t="s">
        <v>2</v>
      </c>
      <c r="R14" s="375">
        <v>0</v>
      </c>
      <c r="S14" s="109" t="s">
        <v>3</v>
      </c>
      <c r="T14" s="377">
        <f t="shared" si="0"/>
        <v>47</v>
      </c>
      <c r="U14" s="11" t="s">
        <v>2</v>
      </c>
      <c r="V14" s="375">
        <v>0</v>
      </c>
      <c r="W14" s="13" t="s">
        <v>3</v>
      </c>
      <c r="Y14" s="57"/>
    </row>
    <row r="15" spans="2:25" s="9" customFormat="1" ht="13.35" customHeight="1" x14ac:dyDescent="0.2">
      <c r="C15" s="724" t="s">
        <v>82</v>
      </c>
      <c r="D15" s="734">
        <v>54030</v>
      </c>
      <c r="E15" s="735"/>
      <c r="F15" s="72" t="s">
        <v>50</v>
      </c>
      <c r="G15" s="108">
        <f>T16</f>
        <v>63803</v>
      </c>
      <c r="H15" s="10" t="s">
        <v>2</v>
      </c>
      <c r="I15" s="375">
        <f>V16</f>
        <v>83</v>
      </c>
      <c r="J15" s="12" t="s">
        <v>3</v>
      </c>
      <c r="K15" s="382">
        <v>300993</v>
      </c>
      <c r="L15" s="10" t="s">
        <v>2</v>
      </c>
      <c r="M15" s="375">
        <v>191215</v>
      </c>
      <c r="N15" s="109" t="s">
        <v>3</v>
      </c>
      <c r="O15" s="382">
        <v>83</v>
      </c>
      <c r="P15" s="382">
        <v>0</v>
      </c>
      <c r="Q15" s="10" t="s">
        <v>2</v>
      </c>
      <c r="R15" s="374">
        <v>70338</v>
      </c>
      <c r="S15" s="109" t="s">
        <v>3</v>
      </c>
      <c r="T15" s="532">
        <v>103.24299999999999</v>
      </c>
      <c r="U15" s="11" t="s">
        <v>2</v>
      </c>
      <c r="V15" s="375">
        <f>I15-O15+P15</f>
        <v>0</v>
      </c>
      <c r="W15" s="13" t="s">
        <v>3</v>
      </c>
      <c r="X15" s="57"/>
      <c r="Y15" s="57"/>
    </row>
    <row r="16" spans="2:25" s="9" customFormat="1" ht="13.35" customHeight="1" thickBot="1" x14ac:dyDescent="0.25">
      <c r="C16" s="725"/>
      <c r="D16" s="734">
        <v>54230</v>
      </c>
      <c r="E16" s="735"/>
      <c r="F16" s="51" t="s">
        <v>51</v>
      </c>
      <c r="G16" s="108">
        <v>50657</v>
      </c>
      <c r="H16" s="10" t="s">
        <v>2</v>
      </c>
      <c r="I16" s="375">
        <v>0</v>
      </c>
      <c r="J16" s="12" t="s">
        <v>3</v>
      </c>
      <c r="K16" s="382">
        <v>166104</v>
      </c>
      <c r="L16" s="10" t="s">
        <v>2</v>
      </c>
      <c r="M16" s="375">
        <v>119242</v>
      </c>
      <c r="N16" s="109" t="s">
        <v>3</v>
      </c>
      <c r="O16" s="382">
        <v>0</v>
      </c>
      <c r="P16" s="382">
        <v>-83</v>
      </c>
      <c r="Q16" s="10" t="s">
        <v>2</v>
      </c>
      <c r="R16" s="374">
        <v>33716</v>
      </c>
      <c r="S16" s="109" t="s">
        <v>3</v>
      </c>
      <c r="T16" s="377">
        <f t="shared" si="0"/>
        <v>63803</v>
      </c>
      <c r="U16" s="11" t="s">
        <v>2</v>
      </c>
      <c r="V16" s="380">
        <v>83</v>
      </c>
      <c r="W16" s="13" t="s">
        <v>3</v>
      </c>
      <c r="Y16" s="57"/>
    </row>
    <row r="17" spans="3:25" s="9" customFormat="1" ht="13.35" customHeight="1" x14ac:dyDescent="0.2">
      <c r="C17" s="724" t="s">
        <v>84</v>
      </c>
      <c r="D17" s="734">
        <v>54035</v>
      </c>
      <c r="E17" s="735"/>
      <c r="F17" s="72" t="s">
        <v>50</v>
      </c>
      <c r="G17" s="108">
        <f>T18</f>
        <v>8392</v>
      </c>
      <c r="H17" s="10" t="s">
        <v>2</v>
      </c>
      <c r="I17" s="375">
        <v>0</v>
      </c>
      <c r="J17" s="12" t="s">
        <v>3</v>
      </c>
      <c r="K17" s="382">
        <v>81176</v>
      </c>
      <c r="L17" s="10" t="s">
        <v>2</v>
      </c>
      <c r="M17" s="375">
        <v>74710</v>
      </c>
      <c r="N17" s="109" t="s">
        <v>3</v>
      </c>
      <c r="O17" s="382">
        <v>0</v>
      </c>
      <c r="P17" s="382">
        <v>0</v>
      </c>
      <c r="Q17" s="10" t="s">
        <v>2</v>
      </c>
      <c r="R17" s="375">
        <v>121</v>
      </c>
      <c r="S17" s="109" t="s">
        <v>3</v>
      </c>
      <c r="T17" s="377">
        <f>G17+K17-M17-R17</f>
        <v>14737</v>
      </c>
      <c r="U17" s="11" t="s">
        <v>2</v>
      </c>
      <c r="V17" s="375">
        <v>0</v>
      </c>
      <c r="W17" s="13" t="s">
        <v>3</v>
      </c>
      <c r="Y17" s="57"/>
    </row>
    <row r="18" spans="3:25" s="9" customFormat="1" ht="13.35" customHeight="1" thickBot="1" x14ac:dyDescent="0.25">
      <c r="C18" s="725"/>
      <c r="D18" s="734">
        <v>54235</v>
      </c>
      <c r="E18" s="735"/>
      <c r="F18" s="51" t="s">
        <v>51</v>
      </c>
      <c r="G18" s="108">
        <v>7937</v>
      </c>
      <c r="H18" s="10" t="s">
        <v>2</v>
      </c>
      <c r="I18" s="375">
        <v>0</v>
      </c>
      <c r="J18" s="12" t="s">
        <v>3</v>
      </c>
      <c r="K18" s="382">
        <v>77951</v>
      </c>
      <c r="L18" s="10" t="s">
        <v>2</v>
      </c>
      <c r="M18" s="375">
        <v>77556</v>
      </c>
      <c r="N18" s="109" t="s">
        <v>3</v>
      </c>
      <c r="O18" s="382">
        <v>0</v>
      </c>
      <c r="P18" s="382">
        <v>0</v>
      </c>
      <c r="Q18" s="10"/>
      <c r="R18" s="375">
        <v>60</v>
      </c>
      <c r="S18" s="109"/>
      <c r="T18" s="377">
        <f>G18+K18-M18+R18</f>
        <v>8392</v>
      </c>
      <c r="U18" s="11" t="s">
        <v>2</v>
      </c>
      <c r="V18" s="375">
        <v>0</v>
      </c>
      <c r="W18" s="13" t="s">
        <v>3</v>
      </c>
      <c r="Y18" s="57"/>
    </row>
    <row r="19" spans="3:25" s="9" customFormat="1" ht="13.35" customHeight="1" x14ac:dyDescent="0.2">
      <c r="C19" s="724" t="s">
        <v>85</v>
      </c>
      <c r="D19" s="734">
        <v>54040</v>
      </c>
      <c r="E19" s="735"/>
      <c r="F19" s="72" t="s">
        <v>50</v>
      </c>
      <c r="G19" s="108">
        <f>T20</f>
        <v>6479</v>
      </c>
      <c r="H19" s="10" t="s">
        <v>2</v>
      </c>
      <c r="I19" s="375">
        <v>0</v>
      </c>
      <c r="J19" s="12" t="s">
        <v>3</v>
      </c>
      <c r="K19" s="382">
        <v>0</v>
      </c>
      <c r="L19" s="10" t="s">
        <v>2</v>
      </c>
      <c r="M19" s="375">
        <v>88381</v>
      </c>
      <c r="N19" s="109" t="s">
        <v>3</v>
      </c>
      <c r="O19" s="382">
        <v>0</v>
      </c>
      <c r="P19" s="382">
        <v>0</v>
      </c>
      <c r="Q19" s="10"/>
      <c r="R19" s="375">
        <v>97142</v>
      </c>
      <c r="S19" s="109"/>
      <c r="T19" s="377">
        <f t="shared" ref="T19:T20" si="1">G19+K19-M19+R19</f>
        <v>15240</v>
      </c>
      <c r="U19" s="11" t="s">
        <v>2</v>
      </c>
      <c r="V19" s="375">
        <v>0</v>
      </c>
      <c r="W19" s="13" t="s">
        <v>3</v>
      </c>
      <c r="Y19" s="57"/>
    </row>
    <row r="20" spans="3:25" s="9" customFormat="1" ht="13.35" customHeight="1" thickBot="1" x14ac:dyDescent="0.25">
      <c r="C20" s="725"/>
      <c r="D20" s="734">
        <v>54240</v>
      </c>
      <c r="E20" s="735"/>
      <c r="F20" s="51" t="s">
        <v>51</v>
      </c>
      <c r="G20" s="108">
        <v>15242</v>
      </c>
      <c r="H20" s="10" t="s">
        <v>2</v>
      </c>
      <c r="I20" s="375">
        <v>0</v>
      </c>
      <c r="J20" s="12" t="s">
        <v>3</v>
      </c>
      <c r="K20" s="382">
        <v>0</v>
      </c>
      <c r="L20" s="10" t="s">
        <v>2</v>
      </c>
      <c r="M20" s="375">
        <v>60166</v>
      </c>
      <c r="N20" s="109" t="s">
        <v>3</v>
      </c>
      <c r="O20" s="382">
        <v>0</v>
      </c>
      <c r="P20" s="382">
        <v>0</v>
      </c>
      <c r="Q20" s="10"/>
      <c r="R20" s="375">
        <v>51403</v>
      </c>
      <c r="S20" s="109"/>
      <c r="T20" s="377">
        <f t="shared" si="1"/>
        <v>6479</v>
      </c>
      <c r="U20" s="11" t="s">
        <v>2</v>
      </c>
      <c r="V20" s="375">
        <v>0</v>
      </c>
      <c r="W20" s="13" t="s">
        <v>3</v>
      </c>
      <c r="Y20" s="57"/>
    </row>
    <row r="21" spans="3:25" s="9" customFormat="1" ht="13.35" customHeight="1" x14ac:dyDescent="0.2">
      <c r="C21" s="724" t="s">
        <v>86</v>
      </c>
      <c r="D21" s="734">
        <v>54045</v>
      </c>
      <c r="E21" s="735"/>
      <c r="F21" s="72" t="s">
        <v>50</v>
      </c>
      <c r="G21" s="108">
        <f>T22</f>
        <v>22269</v>
      </c>
      <c r="H21" s="10" t="s">
        <v>2</v>
      </c>
      <c r="I21" s="375">
        <v>0</v>
      </c>
      <c r="J21" s="12" t="s">
        <v>3</v>
      </c>
      <c r="K21" s="382">
        <v>2685</v>
      </c>
      <c r="L21" s="10" t="s">
        <v>2</v>
      </c>
      <c r="M21" s="375">
        <v>3620</v>
      </c>
      <c r="N21" s="109" t="s">
        <v>3</v>
      </c>
      <c r="O21" s="382">
        <v>0</v>
      </c>
      <c r="P21" s="382">
        <v>0</v>
      </c>
      <c r="Q21" s="10" t="s">
        <v>2</v>
      </c>
      <c r="R21" s="375">
        <v>14563</v>
      </c>
      <c r="S21" s="109" t="s">
        <v>3</v>
      </c>
      <c r="T21" s="377">
        <f>G21+K21-M21-R21</f>
        <v>6771</v>
      </c>
      <c r="U21" s="11" t="s">
        <v>2</v>
      </c>
      <c r="V21" s="375">
        <v>0</v>
      </c>
      <c r="W21" s="13" t="s">
        <v>3</v>
      </c>
      <c r="Y21" s="57"/>
    </row>
    <row r="22" spans="3:25" s="9" customFormat="1" ht="13.35" customHeight="1" thickBot="1" x14ac:dyDescent="0.25">
      <c r="C22" s="725"/>
      <c r="D22" s="734">
        <v>54245</v>
      </c>
      <c r="E22" s="735"/>
      <c r="F22" s="51" t="s">
        <v>51</v>
      </c>
      <c r="G22" s="108">
        <v>38212</v>
      </c>
      <c r="H22" s="10" t="s">
        <v>2</v>
      </c>
      <c r="I22" s="375">
        <v>0</v>
      </c>
      <c r="J22" s="12" t="s">
        <v>3</v>
      </c>
      <c r="K22" s="382">
        <v>2231</v>
      </c>
      <c r="L22" s="10" t="s">
        <v>2</v>
      </c>
      <c r="M22" s="375">
        <v>1955</v>
      </c>
      <c r="N22" s="109" t="s">
        <v>3</v>
      </c>
      <c r="O22" s="382">
        <v>0</v>
      </c>
      <c r="P22" s="382">
        <v>0</v>
      </c>
      <c r="Q22" s="10" t="s">
        <v>2</v>
      </c>
      <c r="R22" s="375">
        <v>16219</v>
      </c>
      <c r="S22" s="109" t="s">
        <v>3</v>
      </c>
      <c r="T22" s="377">
        <f>G22+K22-M22-R22</f>
        <v>22269</v>
      </c>
      <c r="U22" s="11" t="s">
        <v>2</v>
      </c>
      <c r="V22" s="375">
        <v>0</v>
      </c>
      <c r="W22" s="13" t="s">
        <v>3</v>
      </c>
      <c r="Y22" s="57"/>
    </row>
    <row r="23" spans="3:25" s="9" customFormat="1" ht="22.9" customHeight="1" x14ac:dyDescent="0.2">
      <c r="C23" s="724" t="s">
        <v>229</v>
      </c>
      <c r="D23" s="740">
        <v>54050</v>
      </c>
      <c r="E23" s="738"/>
      <c r="F23" s="72" t="s">
        <v>50</v>
      </c>
      <c r="G23" s="108">
        <f>T24</f>
        <v>5195</v>
      </c>
      <c r="H23" s="10" t="s">
        <v>2</v>
      </c>
      <c r="I23" s="375">
        <v>0</v>
      </c>
      <c r="J23" s="12" t="s">
        <v>3</v>
      </c>
      <c r="K23" s="382">
        <v>15353</v>
      </c>
      <c r="L23" s="10" t="s">
        <v>2</v>
      </c>
      <c r="M23" s="375">
        <v>14106</v>
      </c>
      <c r="N23" s="109" t="s">
        <v>3</v>
      </c>
      <c r="O23" s="382">
        <v>0</v>
      </c>
      <c r="P23" s="382">
        <v>0</v>
      </c>
      <c r="Q23" s="10" t="s">
        <v>2</v>
      </c>
      <c r="R23" s="375">
        <v>96</v>
      </c>
      <c r="S23" s="109" t="s">
        <v>3</v>
      </c>
      <c r="T23" s="377">
        <f>G23+K23-M23-R23</f>
        <v>6346</v>
      </c>
      <c r="U23" s="11" t="s">
        <v>2</v>
      </c>
      <c r="V23" s="375">
        <v>0</v>
      </c>
      <c r="W23" s="13" t="s">
        <v>3</v>
      </c>
      <c r="Y23" s="57"/>
    </row>
    <row r="24" spans="3:25" s="9" customFormat="1" ht="18.75" customHeight="1" thickBot="1" x14ac:dyDescent="0.25">
      <c r="C24" s="725"/>
      <c r="D24" s="740">
        <v>54250</v>
      </c>
      <c r="E24" s="738"/>
      <c r="F24" s="51" t="s">
        <v>51</v>
      </c>
      <c r="G24" s="108">
        <v>4832</v>
      </c>
      <c r="H24" s="10" t="s">
        <v>2</v>
      </c>
      <c r="I24" s="375">
        <v>0</v>
      </c>
      <c r="J24" s="12" t="s">
        <v>3</v>
      </c>
      <c r="K24" s="382">
        <v>18804</v>
      </c>
      <c r="L24" s="10" t="s">
        <v>2</v>
      </c>
      <c r="M24" s="375">
        <v>18614</v>
      </c>
      <c r="N24" s="109" t="s">
        <v>3</v>
      </c>
      <c r="O24" s="382">
        <v>0</v>
      </c>
      <c r="P24" s="382">
        <v>0</v>
      </c>
      <c r="Q24" s="10"/>
      <c r="R24" s="375">
        <v>173</v>
      </c>
      <c r="S24" s="109"/>
      <c r="T24" s="377">
        <f>G24+K24-M24+R24</f>
        <v>5195</v>
      </c>
      <c r="U24" s="11" t="s">
        <v>2</v>
      </c>
      <c r="V24" s="375">
        <v>0</v>
      </c>
      <c r="W24" s="13" t="s">
        <v>3</v>
      </c>
      <c r="Y24" s="57"/>
    </row>
    <row r="25" spans="3:25" s="9" customFormat="1" ht="13.35" customHeight="1" x14ac:dyDescent="0.2">
      <c r="C25" s="724" t="s">
        <v>230</v>
      </c>
      <c r="D25" s="734">
        <v>54055</v>
      </c>
      <c r="E25" s="735"/>
      <c r="F25" s="72" t="s">
        <v>50</v>
      </c>
      <c r="G25" s="108">
        <f>T26</f>
        <v>13495</v>
      </c>
      <c r="H25" s="10" t="s">
        <v>2</v>
      </c>
      <c r="I25" s="375">
        <v>0</v>
      </c>
      <c r="J25" s="12" t="s">
        <v>3</v>
      </c>
      <c r="K25" s="382">
        <v>15216</v>
      </c>
      <c r="L25" s="10" t="s">
        <v>2</v>
      </c>
      <c r="M25" s="375">
        <v>4427</v>
      </c>
      <c r="N25" s="109" t="s">
        <v>3</v>
      </c>
      <c r="O25" s="382">
        <v>0</v>
      </c>
      <c r="P25" s="382">
        <v>0</v>
      </c>
      <c r="Q25" s="10" t="s">
        <v>2</v>
      </c>
      <c r="R25" s="375">
        <v>11180</v>
      </c>
      <c r="S25" s="109" t="s">
        <v>3</v>
      </c>
      <c r="T25" s="377">
        <f t="shared" ref="T25:T26" si="2">G25+K25-M25-R25</f>
        <v>13104</v>
      </c>
      <c r="U25" s="11" t="s">
        <v>2</v>
      </c>
      <c r="V25" s="375">
        <v>0</v>
      </c>
      <c r="W25" s="13" t="s">
        <v>3</v>
      </c>
      <c r="Y25" s="57"/>
    </row>
    <row r="26" spans="3:25" s="9" customFormat="1" ht="13.35" customHeight="1" thickBot="1" x14ac:dyDescent="0.25">
      <c r="C26" s="725"/>
      <c r="D26" s="734">
        <v>54255</v>
      </c>
      <c r="E26" s="735"/>
      <c r="F26" s="51" t="s">
        <v>51</v>
      </c>
      <c r="G26" s="108">
        <v>9682</v>
      </c>
      <c r="H26" s="10" t="s">
        <v>2</v>
      </c>
      <c r="I26" s="375">
        <v>0</v>
      </c>
      <c r="J26" s="12" t="s">
        <v>3</v>
      </c>
      <c r="K26" s="382">
        <v>15799</v>
      </c>
      <c r="L26" s="10" t="s">
        <v>2</v>
      </c>
      <c r="M26" s="375">
        <v>2725</v>
      </c>
      <c r="N26" s="109" t="s">
        <v>3</v>
      </c>
      <c r="O26" s="382">
        <v>0</v>
      </c>
      <c r="P26" s="382">
        <v>0</v>
      </c>
      <c r="Q26" s="10" t="s">
        <v>2</v>
      </c>
      <c r="R26" s="375">
        <v>9261</v>
      </c>
      <c r="S26" s="109" t="s">
        <v>3</v>
      </c>
      <c r="T26" s="377">
        <f t="shared" si="2"/>
        <v>13495</v>
      </c>
      <c r="U26" s="11" t="s">
        <v>2</v>
      </c>
      <c r="V26" s="375">
        <v>0</v>
      </c>
      <c r="W26" s="13" t="s">
        <v>3</v>
      </c>
      <c r="Y26" s="57"/>
    </row>
    <row r="27" spans="3:25" s="9" customFormat="1" ht="13.35" customHeight="1" x14ac:dyDescent="0.2">
      <c r="C27" s="724" t="s">
        <v>231</v>
      </c>
      <c r="D27" s="734">
        <v>54060</v>
      </c>
      <c r="E27" s="735"/>
      <c r="F27" s="72" t="s">
        <v>50</v>
      </c>
      <c r="G27" s="108">
        <f>T28</f>
        <v>4995</v>
      </c>
      <c r="H27" s="10" t="s">
        <v>2</v>
      </c>
      <c r="I27" s="375">
        <v>0</v>
      </c>
      <c r="J27" s="12" t="s">
        <v>3</v>
      </c>
      <c r="K27" s="382">
        <v>1</v>
      </c>
      <c r="L27" s="10" t="s">
        <v>2</v>
      </c>
      <c r="M27" s="375">
        <v>10351</v>
      </c>
      <c r="N27" s="109" t="s">
        <v>3</v>
      </c>
      <c r="O27" s="382">
        <v>0</v>
      </c>
      <c r="P27" s="382">
        <v>0</v>
      </c>
      <c r="Q27" s="10"/>
      <c r="R27" s="375">
        <v>10978</v>
      </c>
      <c r="S27" s="109"/>
      <c r="T27" s="377">
        <f>G27+K27-M27+R27</f>
        <v>5623</v>
      </c>
      <c r="U27" s="11" t="s">
        <v>2</v>
      </c>
      <c r="V27" s="375">
        <v>0</v>
      </c>
      <c r="W27" s="13" t="s">
        <v>3</v>
      </c>
      <c r="Y27" s="57"/>
    </row>
    <row r="28" spans="3:25" s="9" customFormat="1" ht="13.35" customHeight="1" thickBot="1" x14ac:dyDescent="0.25">
      <c r="C28" s="725"/>
      <c r="D28" s="734">
        <v>54260</v>
      </c>
      <c r="E28" s="735"/>
      <c r="F28" s="51" t="s">
        <v>51</v>
      </c>
      <c r="G28" s="108">
        <v>4999</v>
      </c>
      <c r="H28" s="10" t="s">
        <v>2</v>
      </c>
      <c r="I28" s="375">
        <v>0</v>
      </c>
      <c r="J28" s="12" t="s">
        <v>3</v>
      </c>
      <c r="K28" s="382">
        <v>0</v>
      </c>
      <c r="L28" s="10" t="s">
        <v>2</v>
      </c>
      <c r="M28" s="375">
        <v>9249</v>
      </c>
      <c r="N28" s="109" t="s">
        <v>3</v>
      </c>
      <c r="O28" s="382">
        <v>0</v>
      </c>
      <c r="P28" s="382">
        <v>0</v>
      </c>
      <c r="Q28" s="10"/>
      <c r="R28" s="375">
        <v>9245</v>
      </c>
      <c r="S28" s="109"/>
      <c r="T28" s="377">
        <f>G28+K28-M28+R28</f>
        <v>4995</v>
      </c>
      <c r="U28" s="11" t="s">
        <v>2</v>
      </c>
      <c r="V28" s="375">
        <v>0</v>
      </c>
      <c r="W28" s="13" t="s">
        <v>3</v>
      </c>
      <c r="Y28" s="57"/>
    </row>
    <row r="29" spans="3:25" s="9" customFormat="1" ht="19.149999999999999" customHeight="1" x14ac:dyDescent="0.2">
      <c r="C29" s="724" t="s">
        <v>268</v>
      </c>
      <c r="D29" s="738">
        <v>54065</v>
      </c>
      <c r="E29" s="739"/>
      <c r="F29" s="72" t="s">
        <v>50</v>
      </c>
      <c r="G29" s="108">
        <f>T30</f>
        <v>18304</v>
      </c>
      <c r="H29" s="10" t="s">
        <v>2</v>
      </c>
      <c r="I29" s="375">
        <v>0</v>
      </c>
      <c r="J29" s="12" t="s">
        <v>3</v>
      </c>
      <c r="K29" s="382">
        <v>50777</v>
      </c>
      <c r="L29" s="10" t="s">
        <v>2</v>
      </c>
      <c r="M29" s="375">
        <v>52163</v>
      </c>
      <c r="N29" s="109" t="s">
        <v>3</v>
      </c>
      <c r="O29" s="382">
        <v>0</v>
      </c>
      <c r="P29" s="382">
        <v>0</v>
      </c>
      <c r="Q29" s="10"/>
      <c r="R29" s="375">
        <v>371</v>
      </c>
      <c r="S29" s="109"/>
      <c r="T29" s="377">
        <f>G29+K29-M29+R29</f>
        <v>17289</v>
      </c>
      <c r="U29" s="11" t="s">
        <v>2</v>
      </c>
      <c r="V29" s="375">
        <v>0</v>
      </c>
      <c r="W29" s="13" t="s">
        <v>3</v>
      </c>
      <c r="Y29" s="57"/>
    </row>
    <row r="30" spans="3:25" s="9" customFormat="1" ht="18.75" customHeight="1" thickBot="1" x14ac:dyDescent="0.25">
      <c r="C30" s="725"/>
      <c r="D30" s="738">
        <v>54265</v>
      </c>
      <c r="E30" s="739"/>
      <c r="F30" s="51" t="s">
        <v>51</v>
      </c>
      <c r="G30" s="108">
        <v>11201</v>
      </c>
      <c r="H30" s="10" t="s">
        <v>2</v>
      </c>
      <c r="I30" s="375">
        <v>0</v>
      </c>
      <c r="J30" s="12" t="s">
        <v>3</v>
      </c>
      <c r="K30" s="382">
        <v>53960</v>
      </c>
      <c r="L30" s="10" t="s">
        <v>2</v>
      </c>
      <c r="M30" s="375">
        <v>46733</v>
      </c>
      <c r="N30" s="109" t="s">
        <v>3</v>
      </c>
      <c r="O30" s="382">
        <v>0</v>
      </c>
      <c r="P30" s="382">
        <v>0</v>
      </c>
      <c r="Q30" s="10" t="s">
        <v>2</v>
      </c>
      <c r="R30" s="375">
        <v>124</v>
      </c>
      <c r="S30" s="109" t="s">
        <v>3</v>
      </c>
      <c r="T30" s="377">
        <f>G30+K30-M30-R30</f>
        <v>18304</v>
      </c>
      <c r="U30" s="11" t="s">
        <v>2</v>
      </c>
      <c r="V30" s="375">
        <v>0</v>
      </c>
      <c r="W30" s="13" t="s">
        <v>3</v>
      </c>
      <c r="Y30" s="57"/>
    </row>
    <row r="31" spans="3:25" s="9" customFormat="1" ht="13.35" customHeight="1" x14ac:dyDescent="0.2">
      <c r="C31" s="724" t="s">
        <v>87</v>
      </c>
      <c r="D31" s="734">
        <v>54070</v>
      </c>
      <c r="E31" s="735"/>
      <c r="F31" s="72" t="s">
        <v>50</v>
      </c>
      <c r="G31" s="108">
        <f>T32</f>
        <v>25715</v>
      </c>
      <c r="H31" s="10" t="s">
        <v>2</v>
      </c>
      <c r="I31" s="375">
        <f>V32</f>
        <v>90</v>
      </c>
      <c r="J31" s="12" t="s">
        <v>3</v>
      </c>
      <c r="K31" s="382">
        <v>82399</v>
      </c>
      <c r="L31" s="10" t="s">
        <v>2</v>
      </c>
      <c r="M31" s="375">
        <v>73554</v>
      </c>
      <c r="N31" s="109" t="s">
        <v>3</v>
      </c>
      <c r="O31" s="382">
        <v>90</v>
      </c>
      <c r="P31" s="382">
        <v>0</v>
      </c>
      <c r="Q31" s="10"/>
      <c r="R31" s="375">
        <v>4</v>
      </c>
      <c r="S31" s="109"/>
      <c r="T31" s="377">
        <f>G31+K31-M31+R31</f>
        <v>34564</v>
      </c>
      <c r="U31" s="375" t="s">
        <v>2</v>
      </c>
      <c r="V31" s="375">
        <v>0</v>
      </c>
      <c r="W31" s="13" t="s">
        <v>3</v>
      </c>
      <c r="X31" s="57"/>
      <c r="Y31" s="57"/>
    </row>
    <row r="32" spans="3:25" s="9" customFormat="1" ht="13.35" customHeight="1" thickBot="1" x14ac:dyDescent="0.25">
      <c r="C32" s="725"/>
      <c r="D32" s="734">
        <v>54270</v>
      </c>
      <c r="E32" s="735"/>
      <c r="F32" s="51" t="s">
        <v>51</v>
      </c>
      <c r="G32" s="108">
        <v>10442</v>
      </c>
      <c r="H32" s="10" t="s">
        <v>2</v>
      </c>
      <c r="I32" s="375">
        <v>0</v>
      </c>
      <c r="J32" s="12" t="s">
        <v>3</v>
      </c>
      <c r="K32" s="382">
        <v>63327</v>
      </c>
      <c r="L32" s="10" t="s">
        <v>2</v>
      </c>
      <c r="M32" s="375">
        <v>48809</v>
      </c>
      <c r="N32" s="109" t="s">
        <v>3</v>
      </c>
      <c r="O32" s="382">
        <v>0</v>
      </c>
      <c r="P32" s="382">
        <v>-90</v>
      </c>
      <c r="Q32" s="10"/>
      <c r="R32" s="375">
        <v>755</v>
      </c>
      <c r="S32" s="109"/>
      <c r="T32" s="377">
        <f>G32+K32-M32+R32</f>
        <v>25715</v>
      </c>
      <c r="U32" s="11" t="s">
        <v>2</v>
      </c>
      <c r="V32" s="380">
        <v>90</v>
      </c>
      <c r="W32" s="13" t="s">
        <v>3</v>
      </c>
      <c r="Y32" s="57"/>
    </row>
    <row r="33" spans="3:25" s="9" customFormat="1" ht="13.35" customHeight="1" x14ac:dyDescent="0.2">
      <c r="C33" s="724" t="s">
        <v>88</v>
      </c>
      <c r="D33" s="734">
        <v>54075</v>
      </c>
      <c r="E33" s="735"/>
      <c r="F33" s="72" t="s">
        <v>50</v>
      </c>
      <c r="G33" s="108">
        <f>T34</f>
        <v>398</v>
      </c>
      <c r="H33" s="10" t="s">
        <v>2</v>
      </c>
      <c r="I33" s="375">
        <v>0</v>
      </c>
      <c r="J33" s="12" t="s">
        <v>3</v>
      </c>
      <c r="K33" s="382">
        <v>142</v>
      </c>
      <c r="L33" s="10" t="s">
        <v>2</v>
      </c>
      <c r="M33" s="375">
        <v>371</v>
      </c>
      <c r="N33" s="109" t="s">
        <v>3</v>
      </c>
      <c r="O33" s="382">
        <v>0</v>
      </c>
      <c r="P33" s="382">
        <v>0</v>
      </c>
      <c r="Q33" s="10"/>
      <c r="R33" s="375">
        <v>0</v>
      </c>
      <c r="S33" s="109"/>
      <c r="T33" s="377">
        <f>G33+K33-M33+R33</f>
        <v>169</v>
      </c>
      <c r="U33" s="11" t="s">
        <v>2</v>
      </c>
      <c r="V33" s="375">
        <v>0</v>
      </c>
      <c r="W33" s="13" t="s">
        <v>3</v>
      </c>
      <c r="Y33" s="57"/>
    </row>
    <row r="34" spans="3:25" s="9" customFormat="1" ht="13.35" customHeight="1" thickBot="1" x14ac:dyDescent="0.25">
      <c r="C34" s="725"/>
      <c r="D34" s="734">
        <v>54275</v>
      </c>
      <c r="E34" s="735"/>
      <c r="F34" s="51" t="s">
        <v>51</v>
      </c>
      <c r="G34" s="383">
        <v>0</v>
      </c>
      <c r="H34" s="10" t="s">
        <v>2</v>
      </c>
      <c r="I34" s="375">
        <v>0</v>
      </c>
      <c r="J34" s="12" t="s">
        <v>3</v>
      </c>
      <c r="K34" s="382">
        <v>456</v>
      </c>
      <c r="L34" s="10" t="s">
        <v>2</v>
      </c>
      <c r="M34" s="375">
        <v>59</v>
      </c>
      <c r="N34" s="109" t="s">
        <v>3</v>
      </c>
      <c r="O34" s="382">
        <v>0</v>
      </c>
      <c r="P34" s="382">
        <v>0</v>
      </c>
      <c r="Q34" s="10"/>
      <c r="R34" s="375">
        <v>1</v>
      </c>
      <c r="S34" s="109"/>
      <c r="T34" s="377">
        <f>G34+K34-M34+R34</f>
        <v>398</v>
      </c>
      <c r="U34" s="11" t="s">
        <v>2</v>
      </c>
      <c r="V34" s="375">
        <v>0</v>
      </c>
      <c r="W34" s="13" t="s">
        <v>3</v>
      </c>
      <c r="Y34" s="57"/>
    </row>
    <row r="35" spans="3:25" s="9" customFormat="1" ht="13.35" customHeight="1" x14ac:dyDescent="0.2">
      <c r="C35" s="728" t="s">
        <v>89</v>
      </c>
      <c r="D35" s="736">
        <v>54000</v>
      </c>
      <c r="E35" s="737"/>
      <c r="F35" s="72" t="s">
        <v>50</v>
      </c>
      <c r="G35" s="108">
        <f>G7+G9+G11+G13+G15+G17+G19+G21+G23+G25+G27+G29+G31+G33</f>
        <v>250186</v>
      </c>
      <c r="H35" s="10" t="s">
        <v>2</v>
      </c>
      <c r="I35" s="375">
        <v>496</v>
      </c>
      <c r="J35" s="12" t="s">
        <v>3</v>
      </c>
      <c r="K35" s="382">
        <f>K7+K9+K11+K13+K15+K17+K19+K21+K23+K25+K27+K29+K31+K33</f>
        <v>901098</v>
      </c>
      <c r="L35" s="10" t="s">
        <v>2</v>
      </c>
      <c r="M35" s="375">
        <f>M7+M9+M11+M13+M15+M17+M19+M21+M23+M25+M27+M29+M31+M33</f>
        <v>853038</v>
      </c>
      <c r="N35" s="109" t="s">
        <v>3</v>
      </c>
      <c r="O35" s="382">
        <v>496</v>
      </c>
      <c r="P35" s="382">
        <f>P7+P9+P11+P13+P15+P17+P19+P21+P23+P25+P27+P29+P31+P33</f>
        <v>-24</v>
      </c>
      <c r="Q35" s="10" t="s">
        <v>2</v>
      </c>
      <c r="R35" s="375">
        <f>R7+R9+R11+R13+R15+R17-R19+R21+R23+R25-R27-R29-R31+R33</f>
        <v>4077</v>
      </c>
      <c r="S35" s="109" t="s">
        <v>3</v>
      </c>
      <c r="T35" s="377">
        <f>G35+K35-M35-R35</f>
        <v>294169</v>
      </c>
      <c r="U35" s="11" t="s">
        <v>2</v>
      </c>
      <c r="V35" s="375">
        <f>I35-O35-P35</f>
        <v>24</v>
      </c>
      <c r="W35" s="13" t="s">
        <v>3</v>
      </c>
      <c r="X35" s="57"/>
      <c r="Y35" s="57"/>
    </row>
    <row r="36" spans="3:25" s="9" customFormat="1" ht="13.35" customHeight="1" thickBot="1" x14ac:dyDescent="0.25">
      <c r="C36" s="729"/>
      <c r="D36" s="736">
        <v>54200</v>
      </c>
      <c r="E36" s="737"/>
      <c r="F36" s="51" t="s">
        <v>51</v>
      </c>
      <c r="G36" s="108">
        <f>G8+G10+G12+G14+G16+G18+G20+G22+G24+G26+G28+G30+G32+G34</f>
        <v>246498</v>
      </c>
      <c r="H36" s="10" t="s">
        <v>2</v>
      </c>
      <c r="I36" s="375">
        <v>0</v>
      </c>
      <c r="J36" s="12" t="s">
        <v>3</v>
      </c>
      <c r="K36" s="382">
        <f>K8+K10+K12+K14+K16+K18+K20+K22+K24+K26+K28+K30+K32+K34</f>
        <v>726920</v>
      </c>
      <c r="L36" s="10" t="s">
        <v>2</v>
      </c>
      <c r="M36" s="375">
        <f>M8+M10+M12+M14+M16+M18+M20+M22+M24+M26+M28+M30+M32+M34</f>
        <v>717859</v>
      </c>
      <c r="N36" s="109" t="s">
        <v>3</v>
      </c>
      <c r="O36" s="382">
        <v>0</v>
      </c>
      <c r="P36" s="382">
        <f>P8+P10+P12+P14+P16+P18+P20+P22+P24+P26+P28+P30+P32+P34</f>
        <v>-496</v>
      </c>
      <c r="Q36" s="10" t="s">
        <v>2</v>
      </c>
      <c r="R36" s="374">
        <f>R8+R10+R12+R14+R16-R18-R20+R22-R24+R26-R28+R30-R32-R34</f>
        <v>5373</v>
      </c>
      <c r="S36" s="109" t="s">
        <v>3</v>
      </c>
      <c r="T36" s="377">
        <f t="shared" ref="T36" si="3">G36+K36-M36-R36</f>
        <v>250186</v>
      </c>
      <c r="U36" s="11" t="s">
        <v>2</v>
      </c>
      <c r="V36" s="375">
        <f>I36-O36-P36</f>
        <v>496</v>
      </c>
      <c r="W36" s="13" t="s">
        <v>3</v>
      </c>
      <c r="Y36" s="57"/>
    </row>
    <row r="37" spans="3:25" s="9" customFormat="1" ht="13.35" customHeight="1" x14ac:dyDescent="0.2">
      <c r="C37" s="724" t="s">
        <v>269</v>
      </c>
      <c r="D37" s="734">
        <v>54310</v>
      </c>
      <c r="E37" s="735"/>
      <c r="F37" s="72" t="s">
        <v>50</v>
      </c>
      <c r="G37" s="383">
        <v>0</v>
      </c>
      <c r="H37" s="10" t="s">
        <v>2</v>
      </c>
      <c r="I37" s="375">
        <v>0</v>
      </c>
      <c r="J37" s="12" t="s">
        <v>3</v>
      </c>
      <c r="K37" s="382">
        <v>26037054</v>
      </c>
      <c r="L37" s="10" t="s">
        <v>2</v>
      </c>
      <c r="M37" s="375">
        <v>26037054</v>
      </c>
      <c r="N37" s="109" t="s">
        <v>3</v>
      </c>
      <c r="O37" s="382">
        <v>0</v>
      </c>
      <c r="P37" s="383">
        <v>0</v>
      </c>
      <c r="Q37" s="10"/>
      <c r="R37" s="374" t="s">
        <v>4</v>
      </c>
      <c r="S37" s="109"/>
      <c r="T37" s="384">
        <v>0</v>
      </c>
      <c r="U37" s="11" t="s">
        <v>2</v>
      </c>
      <c r="V37" s="375">
        <v>0</v>
      </c>
      <c r="W37" s="13" t="s">
        <v>3</v>
      </c>
      <c r="Y37" s="57"/>
    </row>
    <row r="38" spans="3:25" s="9" customFormat="1" ht="13.35" customHeight="1" thickBot="1" x14ac:dyDescent="0.25">
      <c r="C38" s="725"/>
      <c r="D38" s="734">
        <v>54410</v>
      </c>
      <c r="E38" s="735"/>
      <c r="F38" s="51" t="s">
        <v>51</v>
      </c>
      <c r="G38" s="383">
        <v>0</v>
      </c>
      <c r="H38" s="10" t="s">
        <v>2</v>
      </c>
      <c r="I38" s="375">
        <v>0</v>
      </c>
      <c r="J38" s="12" t="s">
        <v>3</v>
      </c>
      <c r="K38" s="382">
        <v>23510775</v>
      </c>
      <c r="L38" s="10" t="s">
        <v>2</v>
      </c>
      <c r="M38" s="375">
        <v>23510775</v>
      </c>
      <c r="N38" s="109" t="s">
        <v>3</v>
      </c>
      <c r="O38" s="382">
        <v>0</v>
      </c>
      <c r="P38" s="383">
        <v>0</v>
      </c>
      <c r="Q38" s="10"/>
      <c r="R38" s="374" t="s">
        <v>4</v>
      </c>
      <c r="S38" s="109"/>
      <c r="T38" s="384">
        <v>0</v>
      </c>
      <c r="U38" s="11" t="s">
        <v>2</v>
      </c>
      <c r="V38" s="375">
        <v>0</v>
      </c>
      <c r="W38" s="13" t="s">
        <v>3</v>
      </c>
      <c r="Y38" s="57"/>
    </row>
    <row r="39" spans="3:25" s="9" customFormat="1" ht="13.35" customHeight="1" x14ac:dyDescent="0.2">
      <c r="C39" s="724" t="s">
        <v>90</v>
      </c>
      <c r="D39" s="734">
        <v>54315</v>
      </c>
      <c r="E39" s="735"/>
      <c r="F39" s="72" t="s">
        <v>50</v>
      </c>
      <c r="G39" s="108">
        <f>T40</f>
        <v>118</v>
      </c>
      <c r="H39" s="10" t="s">
        <v>2</v>
      </c>
      <c r="I39" s="375">
        <v>0</v>
      </c>
      <c r="J39" s="12" t="s">
        <v>3</v>
      </c>
      <c r="K39" s="382">
        <v>1511</v>
      </c>
      <c r="L39" s="10" t="s">
        <v>2</v>
      </c>
      <c r="M39" s="375">
        <v>5207</v>
      </c>
      <c r="N39" s="109" t="s">
        <v>3</v>
      </c>
      <c r="O39" s="382">
        <v>0</v>
      </c>
      <c r="P39" s="383">
        <v>0</v>
      </c>
      <c r="Q39" s="10"/>
      <c r="R39" s="375">
        <v>4077</v>
      </c>
      <c r="S39" s="109"/>
      <c r="T39" s="377">
        <f>G39+K39-M39+R39</f>
        <v>499</v>
      </c>
      <c r="U39" s="11" t="s">
        <v>2</v>
      </c>
      <c r="V39" s="375">
        <v>0</v>
      </c>
      <c r="W39" s="13" t="s">
        <v>3</v>
      </c>
      <c r="Y39" s="57"/>
    </row>
    <row r="40" spans="3:25" s="9" customFormat="1" ht="13.35" customHeight="1" thickBot="1" x14ac:dyDescent="0.25">
      <c r="C40" s="725"/>
      <c r="D40" s="734">
        <v>54415</v>
      </c>
      <c r="E40" s="735"/>
      <c r="F40" s="51" t="s">
        <v>51</v>
      </c>
      <c r="G40" s="108">
        <v>1142</v>
      </c>
      <c r="H40" s="10" t="s">
        <v>2</v>
      </c>
      <c r="I40" s="375">
        <v>0</v>
      </c>
      <c r="J40" s="12" t="s">
        <v>3</v>
      </c>
      <c r="K40" s="382">
        <v>771</v>
      </c>
      <c r="L40" s="10" t="s">
        <v>2</v>
      </c>
      <c r="M40" s="375">
        <v>7168</v>
      </c>
      <c r="N40" s="109" t="s">
        <v>3</v>
      </c>
      <c r="O40" s="382">
        <v>0</v>
      </c>
      <c r="P40" s="383">
        <v>0</v>
      </c>
      <c r="Q40" s="10"/>
      <c r="R40" s="374">
        <v>5373</v>
      </c>
      <c r="S40" s="109"/>
      <c r="T40" s="377">
        <f>G40+K40-M40+R40</f>
        <v>118</v>
      </c>
      <c r="U40" s="11" t="s">
        <v>2</v>
      </c>
      <c r="V40" s="375">
        <v>0</v>
      </c>
      <c r="W40" s="13" t="s">
        <v>3</v>
      </c>
      <c r="Y40" s="57"/>
    </row>
    <row r="41" spans="3:25" s="9" customFormat="1" ht="13.35" customHeight="1" x14ac:dyDescent="0.2">
      <c r="C41" s="724" t="s">
        <v>91</v>
      </c>
      <c r="D41" s="734">
        <v>54321</v>
      </c>
      <c r="E41" s="735"/>
      <c r="F41" s="72" t="s">
        <v>50</v>
      </c>
      <c r="G41" s="383">
        <v>0</v>
      </c>
      <c r="H41" s="10" t="s">
        <v>2</v>
      </c>
      <c r="I41" s="375">
        <v>0</v>
      </c>
      <c r="J41" s="12" t="s">
        <v>3</v>
      </c>
      <c r="K41" s="382">
        <v>0</v>
      </c>
      <c r="L41" s="10" t="s">
        <v>2</v>
      </c>
      <c r="M41" s="375">
        <v>0</v>
      </c>
      <c r="N41" s="109" t="s">
        <v>3</v>
      </c>
      <c r="O41" s="382">
        <v>0</v>
      </c>
      <c r="P41" s="383">
        <v>0</v>
      </c>
      <c r="Q41" s="10"/>
      <c r="R41" s="375">
        <v>0</v>
      </c>
      <c r="S41" s="109"/>
      <c r="T41" s="384">
        <v>0</v>
      </c>
      <c r="U41" s="11" t="s">
        <v>2</v>
      </c>
      <c r="V41" s="375">
        <v>0</v>
      </c>
      <c r="W41" s="13" t="s">
        <v>3</v>
      </c>
      <c r="Y41" s="57"/>
    </row>
    <row r="42" spans="3:25" s="9" customFormat="1" ht="13.35" customHeight="1" thickBot="1" x14ac:dyDescent="0.25">
      <c r="C42" s="725"/>
      <c r="D42" s="734">
        <v>54421</v>
      </c>
      <c r="E42" s="735"/>
      <c r="F42" s="51" t="s">
        <v>51</v>
      </c>
      <c r="G42" s="383">
        <v>0</v>
      </c>
      <c r="H42" s="10" t="s">
        <v>2</v>
      </c>
      <c r="I42" s="375">
        <v>0</v>
      </c>
      <c r="J42" s="12" t="s">
        <v>3</v>
      </c>
      <c r="K42" s="382">
        <v>87</v>
      </c>
      <c r="L42" s="10" t="s">
        <v>2</v>
      </c>
      <c r="M42" s="375">
        <v>87</v>
      </c>
      <c r="N42" s="109" t="s">
        <v>3</v>
      </c>
      <c r="O42" s="382">
        <v>0</v>
      </c>
      <c r="P42" s="383">
        <v>0</v>
      </c>
      <c r="Q42" s="10"/>
      <c r="R42" s="375">
        <v>0</v>
      </c>
      <c r="S42" s="109"/>
      <c r="T42" s="384">
        <v>0</v>
      </c>
      <c r="U42" s="11" t="s">
        <v>2</v>
      </c>
      <c r="V42" s="375">
        <v>0</v>
      </c>
      <c r="W42" s="13" t="s">
        <v>3</v>
      </c>
      <c r="Y42" s="57"/>
    </row>
    <row r="43" spans="3:25" s="9" customFormat="1" ht="13.35" customHeight="1" x14ac:dyDescent="0.2">
      <c r="C43" s="724" t="s">
        <v>92</v>
      </c>
      <c r="D43" s="734">
        <v>54320</v>
      </c>
      <c r="E43" s="735"/>
      <c r="F43" s="72" t="s">
        <v>50</v>
      </c>
      <c r="G43" s="383">
        <v>0</v>
      </c>
      <c r="H43" s="10" t="s">
        <v>2</v>
      </c>
      <c r="I43" s="375">
        <v>0</v>
      </c>
      <c r="J43" s="12" t="s">
        <v>3</v>
      </c>
      <c r="K43" s="382">
        <v>0</v>
      </c>
      <c r="L43" s="10" t="s">
        <v>2</v>
      </c>
      <c r="M43" s="375">
        <v>0</v>
      </c>
      <c r="N43" s="109" t="s">
        <v>3</v>
      </c>
      <c r="O43" s="382">
        <v>0</v>
      </c>
      <c r="P43" s="383">
        <v>0</v>
      </c>
      <c r="Q43" s="10"/>
      <c r="R43" s="374" t="s">
        <v>4</v>
      </c>
      <c r="S43" s="109"/>
      <c r="T43" s="384">
        <v>0</v>
      </c>
      <c r="U43" s="11" t="s">
        <v>2</v>
      </c>
      <c r="V43" s="375">
        <v>0</v>
      </c>
      <c r="W43" s="13" t="s">
        <v>3</v>
      </c>
      <c r="Y43" s="57"/>
    </row>
    <row r="44" spans="3:25" s="9" customFormat="1" ht="13.35" customHeight="1" thickBot="1" x14ac:dyDescent="0.25">
      <c r="C44" s="725"/>
      <c r="D44" s="734">
        <v>54420</v>
      </c>
      <c r="E44" s="735"/>
      <c r="F44" s="51" t="s">
        <v>51</v>
      </c>
      <c r="G44" s="383">
        <v>0</v>
      </c>
      <c r="H44" s="10" t="s">
        <v>2</v>
      </c>
      <c r="I44" s="375">
        <v>0</v>
      </c>
      <c r="J44" s="12" t="s">
        <v>3</v>
      </c>
      <c r="K44" s="382">
        <v>0</v>
      </c>
      <c r="L44" s="10" t="s">
        <v>2</v>
      </c>
      <c r="M44" s="375">
        <v>0</v>
      </c>
      <c r="N44" s="109" t="s">
        <v>3</v>
      </c>
      <c r="O44" s="382">
        <v>0</v>
      </c>
      <c r="P44" s="383">
        <v>0</v>
      </c>
      <c r="Q44" s="10"/>
      <c r="R44" s="374" t="s">
        <v>4</v>
      </c>
      <c r="S44" s="109"/>
      <c r="T44" s="384">
        <v>0</v>
      </c>
      <c r="U44" s="11" t="s">
        <v>2</v>
      </c>
      <c r="V44" s="375">
        <v>0</v>
      </c>
      <c r="W44" s="13" t="s">
        <v>3</v>
      </c>
      <c r="Y44" s="57"/>
    </row>
    <row r="45" spans="3:25" s="9" customFormat="1" ht="13.35" customHeight="1" x14ac:dyDescent="0.2">
      <c r="C45" s="724" t="s">
        <v>93</v>
      </c>
      <c r="D45" s="734">
        <v>54330</v>
      </c>
      <c r="E45" s="735"/>
      <c r="F45" s="72" t="s">
        <v>50</v>
      </c>
      <c r="G45" s="383">
        <v>0</v>
      </c>
      <c r="H45" s="10" t="s">
        <v>2</v>
      </c>
      <c r="I45" s="375">
        <v>0</v>
      </c>
      <c r="J45" s="12" t="s">
        <v>3</v>
      </c>
      <c r="K45" s="382">
        <v>0</v>
      </c>
      <c r="L45" s="10" t="s">
        <v>2</v>
      </c>
      <c r="M45" s="375">
        <v>0</v>
      </c>
      <c r="N45" s="109" t="s">
        <v>3</v>
      </c>
      <c r="O45" s="382">
        <v>0</v>
      </c>
      <c r="P45" s="383">
        <v>0</v>
      </c>
      <c r="Q45" s="10"/>
      <c r="R45" s="375">
        <v>0</v>
      </c>
      <c r="S45" s="109"/>
      <c r="T45" s="384">
        <v>0</v>
      </c>
      <c r="U45" s="11" t="s">
        <v>2</v>
      </c>
      <c r="V45" s="375">
        <v>0</v>
      </c>
      <c r="W45" s="13" t="s">
        <v>3</v>
      </c>
      <c r="Y45" s="57"/>
    </row>
    <row r="46" spans="3:25" s="9" customFormat="1" ht="13.35" customHeight="1" thickBot="1" x14ac:dyDescent="0.25">
      <c r="C46" s="725"/>
      <c r="D46" s="734">
        <v>54430</v>
      </c>
      <c r="E46" s="735"/>
      <c r="F46" s="51" t="s">
        <v>51</v>
      </c>
      <c r="G46" s="383">
        <v>0</v>
      </c>
      <c r="H46" s="10" t="s">
        <v>2</v>
      </c>
      <c r="I46" s="375">
        <v>0</v>
      </c>
      <c r="J46" s="12" t="s">
        <v>3</v>
      </c>
      <c r="K46" s="382">
        <v>0</v>
      </c>
      <c r="L46" s="10" t="s">
        <v>2</v>
      </c>
      <c r="M46" s="375">
        <v>0</v>
      </c>
      <c r="N46" s="109" t="s">
        <v>3</v>
      </c>
      <c r="O46" s="382">
        <v>0</v>
      </c>
      <c r="P46" s="383">
        <v>0</v>
      </c>
      <c r="Q46" s="10"/>
      <c r="R46" s="375">
        <v>0</v>
      </c>
      <c r="S46" s="109"/>
      <c r="T46" s="384">
        <v>0</v>
      </c>
      <c r="U46" s="11" t="s">
        <v>2</v>
      </c>
      <c r="V46" s="375">
        <v>0</v>
      </c>
      <c r="W46" s="13" t="s">
        <v>3</v>
      </c>
      <c r="Y46" s="57"/>
    </row>
    <row r="47" spans="3:25" s="9" customFormat="1" ht="13.35" customHeight="1" x14ac:dyDescent="0.2">
      <c r="C47" s="726" t="s">
        <v>94</v>
      </c>
      <c r="D47" s="732">
        <v>54300</v>
      </c>
      <c r="E47" s="733"/>
      <c r="F47" s="72" t="s">
        <v>50</v>
      </c>
      <c r="G47" s="108">
        <f>T48</f>
        <v>250304</v>
      </c>
      <c r="H47" s="10" t="s">
        <v>2</v>
      </c>
      <c r="I47" s="375">
        <f>I35</f>
        <v>496</v>
      </c>
      <c r="J47" s="12" t="s">
        <v>3</v>
      </c>
      <c r="K47" s="374">
        <f>K35+K37+K39+K41+K43+K45</f>
        <v>26939663</v>
      </c>
      <c r="L47" s="10" t="s">
        <v>2</v>
      </c>
      <c r="M47" s="374">
        <f>M35+M37+M39+M41+M43+M45</f>
        <v>26895299</v>
      </c>
      <c r="N47" s="109" t="s">
        <v>3</v>
      </c>
      <c r="O47" s="382">
        <v>496</v>
      </c>
      <c r="P47" s="382">
        <f>P35</f>
        <v>-24</v>
      </c>
      <c r="Q47" s="10"/>
      <c r="R47" s="375">
        <v>0</v>
      </c>
      <c r="S47" s="109"/>
      <c r="T47" s="377">
        <f>G47+K47-M47</f>
        <v>294668</v>
      </c>
      <c r="U47" s="11" t="s">
        <v>2</v>
      </c>
      <c r="V47" s="375">
        <f>I47-O47-P47</f>
        <v>24</v>
      </c>
      <c r="W47" s="13" t="s">
        <v>3</v>
      </c>
      <c r="Y47" s="57"/>
    </row>
    <row r="48" spans="3:25" s="9" customFormat="1" ht="13.35" customHeight="1" thickBot="1" x14ac:dyDescent="0.25">
      <c r="C48" s="727"/>
      <c r="D48" s="730">
        <v>54400</v>
      </c>
      <c r="E48" s="731"/>
      <c r="F48" s="51" t="s">
        <v>51</v>
      </c>
      <c r="G48" s="183">
        <f>G38+G40+G44+G46+G36</f>
        <v>247640</v>
      </c>
      <c r="H48" s="14" t="s">
        <v>2</v>
      </c>
      <c r="I48" s="376">
        <v>0</v>
      </c>
      <c r="J48" s="16" t="s">
        <v>3</v>
      </c>
      <c r="K48" s="378">
        <f>K36+K38+K40+K42+K44+K46</f>
        <v>24238553</v>
      </c>
      <c r="L48" s="14" t="s">
        <v>2</v>
      </c>
      <c r="M48" s="378">
        <f>M36+M38+M40+M42+M44+M46</f>
        <v>24235889</v>
      </c>
      <c r="N48" s="110" t="s">
        <v>3</v>
      </c>
      <c r="O48" s="386">
        <v>0</v>
      </c>
      <c r="P48" s="386">
        <v>-496</v>
      </c>
      <c r="Q48" s="14"/>
      <c r="R48" s="376">
        <v>0</v>
      </c>
      <c r="S48" s="110"/>
      <c r="T48" s="114">
        <f>G48+K48-M48</f>
        <v>250304</v>
      </c>
      <c r="U48" s="15" t="s">
        <v>2</v>
      </c>
      <c r="V48" s="376">
        <f>I48-O48-P48</f>
        <v>496</v>
      </c>
      <c r="W48" s="17" t="s">
        <v>3</v>
      </c>
      <c r="Y48" s="57"/>
    </row>
    <row r="49" spans="20:20" s="9" customFormat="1" ht="12.75" customHeight="1" x14ac:dyDescent="0.2"/>
    <row r="50" spans="20:20" s="7" customFormat="1" ht="4.1500000000000004" customHeight="1" x14ac:dyDescent="0.2">
      <c r="T50" s="113"/>
    </row>
    <row r="51" spans="20:20" x14ac:dyDescent="0.2">
      <c r="T51" s="113"/>
    </row>
    <row r="52" spans="20:20" x14ac:dyDescent="0.2">
      <c r="T52" s="8"/>
    </row>
  </sheetData>
  <mergeCells count="85">
    <mergeCell ref="D7:E7"/>
    <mergeCell ref="D8:E8"/>
    <mergeCell ref="D6:E6"/>
    <mergeCell ref="H6:J6"/>
    <mergeCell ref="C2:K2"/>
    <mergeCell ref="D3:E5"/>
    <mergeCell ref="F3:F5"/>
    <mergeCell ref="G4:G5"/>
    <mergeCell ref="H4:J5"/>
    <mergeCell ref="K3:S3"/>
    <mergeCell ref="Q6:S6"/>
    <mergeCell ref="C3:C5"/>
    <mergeCell ref="C7:C8"/>
    <mergeCell ref="D13:E13"/>
    <mergeCell ref="D12:E12"/>
    <mergeCell ref="D11:E11"/>
    <mergeCell ref="D10:E10"/>
    <mergeCell ref="D9:E9"/>
    <mergeCell ref="D18:E18"/>
    <mergeCell ref="D17:E17"/>
    <mergeCell ref="D16:E16"/>
    <mergeCell ref="D15:E15"/>
    <mergeCell ref="D14:E14"/>
    <mergeCell ref="D23:E23"/>
    <mergeCell ref="D22:E22"/>
    <mergeCell ref="D21:E21"/>
    <mergeCell ref="D20:E20"/>
    <mergeCell ref="D19:E19"/>
    <mergeCell ref="D28:E28"/>
    <mergeCell ref="D27:E27"/>
    <mergeCell ref="D26:E26"/>
    <mergeCell ref="D25:E25"/>
    <mergeCell ref="D24:E24"/>
    <mergeCell ref="D33:E33"/>
    <mergeCell ref="D32:E32"/>
    <mergeCell ref="D31:E31"/>
    <mergeCell ref="D30:E30"/>
    <mergeCell ref="D29:E29"/>
    <mergeCell ref="D38:E38"/>
    <mergeCell ref="D37:E37"/>
    <mergeCell ref="D36:E36"/>
    <mergeCell ref="D35:E35"/>
    <mergeCell ref="D34:E34"/>
    <mergeCell ref="D43:E43"/>
    <mergeCell ref="D42:E42"/>
    <mergeCell ref="D41:E41"/>
    <mergeCell ref="D40:E40"/>
    <mergeCell ref="D39:E39"/>
    <mergeCell ref="D48:E48"/>
    <mergeCell ref="D47:E47"/>
    <mergeCell ref="D46:E46"/>
    <mergeCell ref="D45:E45"/>
    <mergeCell ref="D44:E44"/>
    <mergeCell ref="C43:C44"/>
    <mergeCell ref="C45:C46"/>
    <mergeCell ref="C47:C48"/>
    <mergeCell ref="C27:C28"/>
    <mergeCell ref="C29:C30"/>
    <mergeCell ref="C31:C32"/>
    <mergeCell ref="C33:C34"/>
    <mergeCell ref="C35:C36"/>
    <mergeCell ref="C37:C38"/>
    <mergeCell ref="C9:C10"/>
    <mergeCell ref="C11:C12"/>
    <mergeCell ref="C13:C14"/>
    <mergeCell ref="C39:C40"/>
    <mergeCell ref="C41:C42"/>
    <mergeCell ref="C15:C16"/>
    <mergeCell ref="C17:C18"/>
    <mergeCell ref="C19:C20"/>
    <mergeCell ref="C21:C22"/>
    <mergeCell ref="C23:C24"/>
    <mergeCell ref="C25:C26"/>
    <mergeCell ref="R1:W1"/>
    <mergeCell ref="U6:W6"/>
    <mergeCell ref="T3:W3"/>
    <mergeCell ref="K4:K5"/>
    <mergeCell ref="G3:J3"/>
    <mergeCell ref="L5:N5"/>
    <mergeCell ref="Q4:S5"/>
    <mergeCell ref="T4:T5"/>
    <mergeCell ref="U4:W5"/>
    <mergeCell ref="L6:N6"/>
    <mergeCell ref="L4:O4"/>
    <mergeCell ref="P4:P5"/>
  </mergeCells>
  <printOptions horizontalCentered="1"/>
  <pageMargins left="0.78740157480314965" right="0.59055118110236227" top="0.78740157480314965" bottom="0.78740157480314965" header="0.51181102362204722" footer="0.27559055118110237"/>
  <pageSetup paperSize="9" scale="55" firstPageNumber="55" orientation="portrait" useFirstPageNumber="1" r:id="rId1"/>
  <headerFooter scaleWithDoc="0">
    <oddHeader>&amp;R&amp;"Arial,полужирный"&amp;10Приложение 7</oddHeader>
  </headerFooter>
  <rowBreaks count="1" manualBreakCount="1">
    <brk id="50" man="1"/>
  </rowBreaks>
  <ignoredErrors>
    <ignoredError sqref="T24 T3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outlinePr summaryBelow="0" summaryRight="0"/>
    <pageSetUpPr autoPageBreaks="0" fitToPage="1"/>
  </sheetPr>
  <dimension ref="A1:P46"/>
  <sheetViews>
    <sheetView view="pageBreakPreview" topLeftCell="A40" zoomScaleSheetLayoutView="100" workbookViewId="0">
      <selection activeCell="B41" sqref="B41"/>
    </sheetView>
  </sheetViews>
  <sheetFormatPr defaultColWidth="8.85546875" defaultRowHeight="11.25" x14ac:dyDescent="0.2"/>
  <cols>
    <col min="1" max="1" width="1" style="7" customWidth="1"/>
    <col min="2" max="2" width="71.42578125" style="7" customWidth="1"/>
    <col min="3" max="3" width="8.140625" style="66" customWidth="1"/>
    <col min="4" max="6" width="15.140625" style="7" customWidth="1"/>
    <col min="7" max="7" width="8.85546875" style="180"/>
    <col min="8" max="8" width="9.140625" style="180" bestFit="1" customWidth="1"/>
    <col min="9" max="9" width="9.5703125" style="180" bestFit="1" customWidth="1"/>
    <col min="10" max="10" width="10.28515625" style="180" customWidth="1"/>
    <col min="11" max="11" width="11.42578125" style="180" customWidth="1"/>
    <col min="12" max="15" width="8.85546875" style="180"/>
    <col min="16" max="216" width="8.85546875" style="8"/>
    <col min="217" max="218" width="1" style="8" customWidth="1"/>
    <col min="219" max="239" width="2.7109375" style="8" customWidth="1"/>
    <col min="240" max="240" width="6.85546875" style="8" customWidth="1"/>
    <col min="241" max="245" width="2.7109375" style="8" customWidth="1"/>
    <col min="246" max="246" width="6.85546875" style="8" customWidth="1"/>
    <col min="247" max="251" width="2.7109375" style="8" customWidth="1"/>
    <col min="252" max="252" width="6.85546875" style="8" customWidth="1"/>
    <col min="253" max="260" width="2.7109375" style="8" customWidth="1"/>
    <col min="261" max="261" width="15.5703125" style="8" customWidth="1"/>
    <col min="262" max="262" width="2.7109375" style="8" customWidth="1"/>
    <col min="263" max="472" width="8.85546875" style="8"/>
    <col min="473" max="474" width="1" style="8" customWidth="1"/>
    <col min="475" max="495" width="2.7109375" style="8" customWidth="1"/>
    <col min="496" max="496" width="6.85546875" style="8" customWidth="1"/>
    <col min="497" max="501" width="2.7109375" style="8" customWidth="1"/>
    <col min="502" max="502" width="6.85546875" style="8" customWidth="1"/>
    <col min="503" max="507" width="2.7109375" style="8" customWidth="1"/>
    <col min="508" max="508" width="6.85546875" style="8" customWidth="1"/>
    <col min="509" max="516" width="2.7109375" style="8" customWidth="1"/>
    <col min="517" max="517" width="15.5703125" style="8" customWidth="1"/>
    <col min="518" max="518" width="2.7109375" style="8" customWidth="1"/>
    <col min="519" max="728" width="8.85546875" style="8"/>
    <col min="729" max="730" width="1" style="8" customWidth="1"/>
    <col min="731" max="751" width="2.7109375" style="8" customWidth="1"/>
    <col min="752" max="752" width="6.85546875" style="8" customWidth="1"/>
    <col min="753" max="757" width="2.7109375" style="8" customWidth="1"/>
    <col min="758" max="758" width="6.85546875" style="8" customWidth="1"/>
    <col min="759" max="763" width="2.7109375" style="8" customWidth="1"/>
    <col min="764" max="764" width="6.85546875" style="8" customWidth="1"/>
    <col min="765" max="772" width="2.7109375" style="8" customWidth="1"/>
    <col min="773" max="773" width="15.5703125" style="8" customWidth="1"/>
    <col min="774" max="774" width="2.7109375" style="8" customWidth="1"/>
    <col min="775" max="984" width="8.85546875" style="8"/>
    <col min="985" max="986" width="1" style="8" customWidth="1"/>
    <col min="987" max="1007" width="2.7109375" style="8" customWidth="1"/>
    <col min="1008" max="1008" width="6.85546875" style="8" customWidth="1"/>
    <col min="1009" max="1013" width="2.7109375" style="8" customWidth="1"/>
    <col min="1014" max="1014" width="6.85546875" style="8" customWidth="1"/>
    <col min="1015" max="1019" width="2.7109375" style="8" customWidth="1"/>
    <col min="1020" max="1020" width="6.85546875" style="8" customWidth="1"/>
    <col min="1021" max="1028" width="2.7109375" style="8" customWidth="1"/>
    <col min="1029" max="1029" width="15.5703125" style="8" customWidth="1"/>
    <col min="1030" max="1030" width="2.7109375" style="8" customWidth="1"/>
    <col min="1031" max="1240" width="8.85546875" style="8"/>
    <col min="1241" max="1242" width="1" style="8" customWidth="1"/>
    <col min="1243" max="1263" width="2.7109375" style="8" customWidth="1"/>
    <col min="1264" max="1264" width="6.85546875" style="8" customWidth="1"/>
    <col min="1265" max="1269" width="2.7109375" style="8" customWidth="1"/>
    <col min="1270" max="1270" width="6.85546875" style="8" customWidth="1"/>
    <col min="1271" max="1275" width="2.7109375" style="8" customWidth="1"/>
    <col min="1276" max="1276" width="6.85546875" style="8" customWidth="1"/>
    <col min="1277" max="1284" width="2.7109375" style="8" customWidth="1"/>
    <col min="1285" max="1285" width="15.5703125" style="8" customWidth="1"/>
    <col min="1286" max="1286" width="2.7109375" style="8" customWidth="1"/>
    <col min="1287" max="1496" width="8.85546875" style="8"/>
    <col min="1497" max="1498" width="1" style="8" customWidth="1"/>
    <col min="1499" max="1519" width="2.7109375" style="8" customWidth="1"/>
    <col min="1520" max="1520" width="6.85546875" style="8" customWidth="1"/>
    <col min="1521" max="1525" width="2.7109375" style="8" customWidth="1"/>
    <col min="1526" max="1526" width="6.85546875" style="8" customWidth="1"/>
    <col min="1527" max="1531" width="2.7109375" style="8" customWidth="1"/>
    <col min="1532" max="1532" width="6.85546875" style="8" customWidth="1"/>
    <col min="1533" max="1540" width="2.7109375" style="8" customWidth="1"/>
    <col min="1541" max="1541" width="15.5703125" style="8" customWidth="1"/>
    <col min="1542" max="1542" width="2.7109375" style="8" customWidth="1"/>
    <col min="1543" max="1752" width="8.85546875" style="8"/>
    <col min="1753" max="1754" width="1" style="8" customWidth="1"/>
    <col min="1755" max="1775" width="2.7109375" style="8" customWidth="1"/>
    <col min="1776" max="1776" width="6.85546875" style="8" customWidth="1"/>
    <col min="1777" max="1781" width="2.7109375" style="8" customWidth="1"/>
    <col min="1782" max="1782" width="6.85546875" style="8" customWidth="1"/>
    <col min="1783" max="1787" width="2.7109375" style="8" customWidth="1"/>
    <col min="1788" max="1788" width="6.85546875" style="8" customWidth="1"/>
    <col min="1789" max="1796" width="2.7109375" style="8" customWidth="1"/>
    <col min="1797" max="1797" width="15.5703125" style="8" customWidth="1"/>
    <col min="1798" max="1798" width="2.7109375" style="8" customWidth="1"/>
    <col min="1799" max="2008" width="8.85546875" style="8"/>
    <col min="2009" max="2010" width="1" style="8" customWidth="1"/>
    <col min="2011" max="2031" width="2.7109375" style="8" customWidth="1"/>
    <col min="2032" max="2032" width="6.85546875" style="8" customWidth="1"/>
    <col min="2033" max="2037" width="2.7109375" style="8" customWidth="1"/>
    <col min="2038" max="2038" width="6.85546875" style="8" customWidth="1"/>
    <col min="2039" max="2043" width="2.7109375" style="8" customWidth="1"/>
    <col min="2044" max="2044" width="6.85546875" style="8" customWidth="1"/>
    <col min="2045" max="2052" width="2.7109375" style="8" customWidth="1"/>
    <col min="2053" max="2053" width="15.5703125" style="8" customWidth="1"/>
    <col min="2054" max="2054" width="2.7109375" style="8" customWidth="1"/>
    <col min="2055" max="2264" width="8.85546875" style="8"/>
    <col min="2265" max="2266" width="1" style="8" customWidth="1"/>
    <col min="2267" max="2287" width="2.7109375" style="8" customWidth="1"/>
    <col min="2288" max="2288" width="6.85546875" style="8" customWidth="1"/>
    <col min="2289" max="2293" width="2.7109375" style="8" customWidth="1"/>
    <col min="2294" max="2294" width="6.85546875" style="8" customWidth="1"/>
    <col min="2295" max="2299" width="2.7109375" style="8" customWidth="1"/>
    <col min="2300" max="2300" width="6.85546875" style="8" customWidth="1"/>
    <col min="2301" max="2308" width="2.7109375" style="8" customWidth="1"/>
    <col min="2309" max="2309" width="15.5703125" style="8" customWidth="1"/>
    <col min="2310" max="2310" width="2.7109375" style="8" customWidth="1"/>
    <col min="2311" max="2520" width="8.85546875" style="8"/>
    <col min="2521" max="2522" width="1" style="8" customWidth="1"/>
    <col min="2523" max="2543" width="2.7109375" style="8" customWidth="1"/>
    <col min="2544" max="2544" width="6.85546875" style="8" customWidth="1"/>
    <col min="2545" max="2549" width="2.7109375" style="8" customWidth="1"/>
    <col min="2550" max="2550" width="6.85546875" style="8" customWidth="1"/>
    <col min="2551" max="2555" width="2.7109375" style="8" customWidth="1"/>
    <col min="2556" max="2556" width="6.85546875" style="8" customWidth="1"/>
    <col min="2557" max="2564" width="2.7109375" style="8" customWidth="1"/>
    <col min="2565" max="2565" width="15.5703125" style="8" customWidth="1"/>
    <col min="2566" max="2566" width="2.7109375" style="8" customWidth="1"/>
    <col min="2567" max="2776" width="8.85546875" style="8"/>
    <col min="2777" max="2778" width="1" style="8" customWidth="1"/>
    <col min="2779" max="2799" width="2.7109375" style="8" customWidth="1"/>
    <col min="2800" max="2800" width="6.85546875" style="8" customWidth="1"/>
    <col min="2801" max="2805" width="2.7109375" style="8" customWidth="1"/>
    <col min="2806" max="2806" width="6.85546875" style="8" customWidth="1"/>
    <col min="2807" max="2811" width="2.7109375" style="8" customWidth="1"/>
    <col min="2812" max="2812" width="6.85546875" style="8" customWidth="1"/>
    <col min="2813" max="2820" width="2.7109375" style="8" customWidth="1"/>
    <col min="2821" max="2821" width="15.5703125" style="8" customWidth="1"/>
    <col min="2822" max="2822" width="2.7109375" style="8" customWidth="1"/>
    <col min="2823" max="3032" width="8.85546875" style="8"/>
    <col min="3033" max="3034" width="1" style="8" customWidth="1"/>
    <col min="3035" max="3055" width="2.7109375" style="8" customWidth="1"/>
    <col min="3056" max="3056" width="6.85546875" style="8" customWidth="1"/>
    <col min="3057" max="3061" width="2.7109375" style="8" customWidth="1"/>
    <col min="3062" max="3062" width="6.85546875" style="8" customWidth="1"/>
    <col min="3063" max="3067" width="2.7109375" style="8" customWidth="1"/>
    <col min="3068" max="3068" width="6.85546875" style="8" customWidth="1"/>
    <col min="3069" max="3076" width="2.7109375" style="8" customWidth="1"/>
    <col min="3077" max="3077" width="15.5703125" style="8" customWidth="1"/>
    <col min="3078" max="3078" width="2.7109375" style="8" customWidth="1"/>
    <col min="3079" max="3288" width="8.85546875" style="8"/>
    <col min="3289" max="3290" width="1" style="8" customWidth="1"/>
    <col min="3291" max="3311" width="2.7109375" style="8" customWidth="1"/>
    <col min="3312" max="3312" width="6.85546875" style="8" customWidth="1"/>
    <col min="3313" max="3317" width="2.7109375" style="8" customWidth="1"/>
    <col min="3318" max="3318" width="6.85546875" style="8" customWidth="1"/>
    <col min="3319" max="3323" width="2.7109375" style="8" customWidth="1"/>
    <col min="3324" max="3324" width="6.85546875" style="8" customWidth="1"/>
    <col min="3325" max="3332" width="2.7109375" style="8" customWidth="1"/>
    <col min="3333" max="3333" width="15.5703125" style="8" customWidth="1"/>
    <col min="3334" max="3334" width="2.7109375" style="8" customWidth="1"/>
    <col min="3335" max="3544" width="8.85546875" style="8"/>
    <col min="3545" max="3546" width="1" style="8" customWidth="1"/>
    <col min="3547" max="3567" width="2.7109375" style="8" customWidth="1"/>
    <col min="3568" max="3568" width="6.85546875" style="8" customWidth="1"/>
    <col min="3569" max="3573" width="2.7109375" style="8" customWidth="1"/>
    <col min="3574" max="3574" width="6.85546875" style="8" customWidth="1"/>
    <col min="3575" max="3579" width="2.7109375" style="8" customWidth="1"/>
    <col min="3580" max="3580" width="6.85546875" style="8" customWidth="1"/>
    <col min="3581" max="3588" width="2.7109375" style="8" customWidth="1"/>
    <col min="3589" max="3589" width="15.5703125" style="8" customWidth="1"/>
    <col min="3590" max="3590" width="2.7109375" style="8" customWidth="1"/>
    <col min="3591" max="3800" width="8.85546875" style="8"/>
    <col min="3801" max="3802" width="1" style="8" customWidth="1"/>
    <col min="3803" max="3823" width="2.7109375" style="8" customWidth="1"/>
    <col min="3824" max="3824" width="6.85546875" style="8" customWidth="1"/>
    <col min="3825" max="3829" width="2.7109375" style="8" customWidth="1"/>
    <col min="3830" max="3830" width="6.85546875" style="8" customWidth="1"/>
    <col min="3831" max="3835" width="2.7109375" style="8" customWidth="1"/>
    <col min="3836" max="3836" width="6.85546875" style="8" customWidth="1"/>
    <col min="3837" max="3844" width="2.7109375" style="8" customWidth="1"/>
    <col min="3845" max="3845" width="15.5703125" style="8" customWidth="1"/>
    <col min="3846" max="3846" width="2.7109375" style="8" customWidth="1"/>
    <col min="3847" max="4056" width="8.85546875" style="8"/>
    <col min="4057" max="4058" width="1" style="8" customWidth="1"/>
    <col min="4059" max="4079" width="2.7109375" style="8" customWidth="1"/>
    <col min="4080" max="4080" width="6.85546875" style="8" customWidth="1"/>
    <col min="4081" max="4085" width="2.7109375" style="8" customWidth="1"/>
    <col min="4086" max="4086" width="6.85546875" style="8" customWidth="1"/>
    <col min="4087" max="4091" width="2.7109375" style="8" customWidth="1"/>
    <col min="4092" max="4092" width="6.85546875" style="8" customWidth="1"/>
    <col min="4093" max="4100" width="2.7109375" style="8" customWidth="1"/>
    <col min="4101" max="4101" width="15.5703125" style="8" customWidth="1"/>
    <col min="4102" max="4102" width="2.7109375" style="8" customWidth="1"/>
    <col min="4103" max="4312" width="8.85546875" style="8"/>
    <col min="4313" max="4314" width="1" style="8" customWidth="1"/>
    <col min="4315" max="4335" width="2.7109375" style="8" customWidth="1"/>
    <col min="4336" max="4336" width="6.85546875" style="8" customWidth="1"/>
    <col min="4337" max="4341" width="2.7109375" style="8" customWidth="1"/>
    <col min="4342" max="4342" width="6.85546875" style="8" customWidth="1"/>
    <col min="4343" max="4347" width="2.7109375" style="8" customWidth="1"/>
    <col min="4348" max="4348" width="6.85546875" style="8" customWidth="1"/>
    <col min="4349" max="4356" width="2.7109375" style="8" customWidth="1"/>
    <col min="4357" max="4357" width="15.5703125" style="8" customWidth="1"/>
    <col min="4358" max="4358" width="2.7109375" style="8" customWidth="1"/>
    <col min="4359" max="4568" width="8.85546875" style="8"/>
    <col min="4569" max="4570" width="1" style="8" customWidth="1"/>
    <col min="4571" max="4591" width="2.7109375" style="8" customWidth="1"/>
    <col min="4592" max="4592" width="6.85546875" style="8" customWidth="1"/>
    <col min="4593" max="4597" width="2.7109375" style="8" customWidth="1"/>
    <col min="4598" max="4598" width="6.85546875" style="8" customWidth="1"/>
    <col min="4599" max="4603" width="2.7109375" style="8" customWidth="1"/>
    <col min="4604" max="4604" width="6.85546875" style="8" customWidth="1"/>
    <col min="4605" max="4612" width="2.7109375" style="8" customWidth="1"/>
    <col min="4613" max="4613" width="15.5703125" style="8" customWidth="1"/>
    <col min="4614" max="4614" width="2.7109375" style="8" customWidth="1"/>
    <col min="4615" max="4824" width="8.85546875" style="8"/>
    <col min="4825" max="4826" width="1" style="8" customWidth="1"/>
    <col min="4827" max="4847" width="2.7109375" style="8" customWidth="1"/>
    <col min="4848" max="4848" width="6.85546875" style="8" customWidth="1"/>
    <col min="4849" max="4853" width="2.7109375" style="8" customWidth="1"/>
    <col min="4854" max="4854" width="6.85546875" style="8" customWidth="1"/>
    <col min="4855" max="4859" width="2.7109375" style="8" customWidth="1"/>
    <col min="4860" max="4860" width="6.85546875" style="8" customWidth="1"/>
    <col min="4861" max="4868" width="2.7109375" style="8" customWidth="1"/>
    <col min="4869" max="4869" width="15.5703125" style="8" customWidth="1"/>
    <col min="4870" max="4870" width="2.7109375" style="8" customWidth="1"/>
    <col min="4871" max="5080" width="8.85546875" style="8"/>
    <col min="5081" max="5082" width="1" style="8" customWidth="1"/>
    <col min="5083" max="5103" width="2.7109375" style="8" customWidth="1"/>
    <col min="5104" max="5104" width="6.85546875" style="8" customWidth="1"/>
    <col min="5105" max="5109" width="2.7109375" style="8" customWidth="1"/>
    <col min="5110" max="5110" width="6.85546875" style="8" customWidth="1"/>
    <col min="5111" max="5115" width="2.7109375" style="8" customWidth="1"/>
    <col min="5116" max="5116" width="6.85546875" style="8" customWidth="1"/>
    <col min="5117" max="5124" width="2.7109375" style="8" customWidth="1"/>
    <col min="5125" max="5125" width="15.5703125" style="8" customWidth="1"/>
    <col min="5126" max="5126" width="2.7109375" style="8" customWidth="1"/>
    <col min="5127" max="5336" width="8.85546875" style="8"/>
    <col min="5337" max="5338" width="1" style="8" customWidth="1"/>
    <col min="5339" max="5359" width="2.7109375" style="8" customWidth="1"/>
    <col min="5360" max="5360" width="6.85546875" style="8" customWidth="1"/>
    <col min="5361" max="5365" width="2.7109375" style="8" customWidth="1"/>
    <col min="5366" max="5366" width="6.85546875" style="8" customWidth="1"/>
    <col min="5367" max="5371" width="2.7109375" style="8" customWidth="1"/>
    <col min="5372" max="5372" width="6.85546875" style="8" customWidth="1"/>
    <col min="5373" max="5380" width="2.7109375" style="8" customWidth="1"/>
    <col min="5381" max="5381" width="15.5703125" style="8" customWidth="1"/>
    <col min="5382" max="5382" width="2.7109375" style="8" customWidth="1"/>
    <col min="5383" max="5592" width="8.85546875" style="8"/>
    <col min="5593" max="5594" width="1" style="8" customWidth="1"/>
    <col min="5595" max="5615" width="2.7109375" style="8" customWidth="1"/>
    <col min="5616" max="5616" width="6.85546875" style="8" customWidth="1"/>
    <col min="5617" max="5621" width="2.7109375" style="8" customWidth="1"/>
    <col min="5622" max="5622" width="6.85546875" style="8" customWidth="1"/>
    <col min="5623" max="5627" width="2.7109375" style="8" customWidth="1"/>
    <col min="5628" max="5628" width="6.85546875" style="8" customWidth="1"/>
    <col min="5629" max="5636" width="2.7109375" style="8" customWidth="1"/>
    <col min="5637" max="5637" width="15.5703125" style="8" customWidth="1"/>
    <col min="5638" max="5638" width="2.7109375" style="8" customWidth="1"/>
    <col min="5639" max="5848" width="8.85546875" style="8"/>
    <col min="5849" max="5850" width="1" style="8" customWidth="1"/>
    <col min="5851" max="5871" width="2.7109375" style="8" customWidth="1"/>
    <col min="5872" max="5872" width="6.85546875" style="8" customWidth="1"/>
    <col min="5873" max="5877" width="2.7109375" style="8" customWidth="1"/>
    <col min="5878" max="5878" width="6.85546875" style="8" customWidth="1"/>
    <col min="5879" max="5883" width="2.7109375" style="8" customWidth="1"/>
    <col min="5884" max="5884" width="6.85546875" style="8" customWidth="1"/>
    <col min="5885" max="5892" width="2.7109375" style="8" customWidth="1"/>
    <col min="5893" max="5893" width="15.5703125" style="8" customWidth="1"/>
    <col min="5894" max="5894" width="2.7109375" style="8" customWidth="1"/>
    <col min="5895" max="6104" width="8.85546875" style="8"/>
    <col min="6105" max="6106" width="1" style="8" customWidth="1"/>
    <col min="6107" max="6127" width="2.7109375" style="8" customWidth="1"/>
    <col min="6128" max="6128" width="6.85546875" style="8" customWidth="1"/>
    <col min="6129" max="6133" width="2.7109375" style="8" customWidth="1"/>
    <col min="6134" max="6134" width="6.85546875" style="8" customWidth="1"/>
    <col min="6135" max="6139" width="2.7109375" style="8" customWidth="1"/>
    <col min="6140" max="6140" width="6.85546875" style="8" customWidth="1"/>
    <col min="6141" max="6148" width="2.7109375" style="8" customWidth="1"/>
    <col min="6149" max="6149" width="15.5703125" style="8" customWidth="1"/>
    <col min="6150" max="6150" width="2.7109375" style="8" customWidth="1"/>
    <col min="6151" max="6360" width="8.85546875" style="8"/>
    <col min="6361" max="6362" width="1" style="8" customWidth="1"/>
    <col min="6363" max="6383" width="2.7109375" style="8" customWidth="1"/>
    <col min="6384" max="6384" width="6.85546875" style="8" customWidth="1"/>
    <col min="6385" max="6389" width="2.7109375" style="8" customWidth="1"/>
    <col min="6390" max="6390" width="6.85546875" style="8" customWidth="1"/>
    <col min="6391" max="6395" width="2.7109375" style="8" customWidth="1"/>
    <col min="6396" max="6396" width="6.85546875" style="8" customWidth="1"/>
    <col min="6397" max="6404" width="2.7109375" style="8" customWidth="1"/>
    <col min="6405" max="6405" width="15.5703125" style="8" customWidth="1"/>
    <col min="6406" max="6406" width="2.7109375" style="8" customWidth="1"/>
    <col min="6407" max="6616" width="8.85546875" style="8"/>
    <col min="6617" max="6618" width="1" style="8" customWidth="1"/>
    <col min="6619" max="6639" width="2.7109375" style="8" customWidth="1"/>
    <col min="6640" max="6640" width="6.85546875" style="8" customWidth="1"/>
    <col min="6641" max="6645" width="2.7109375" style="8" customWidth="1"/>
    <col min="6646" max="6646" width="6.85546875" style="8" customWidth="1"/>
    <col min="6647" max="6651" width="2.7109375" style="8" customWidth="1"/>
    <col min="6652" max="6652" width="6.85546875" style="8" customWidth="1"/>
    <col min="6653" max="6660" width="2.7109375" style="8" customWidth="1"/>
    <col min="6661" max="6661" width="15.5703125" style="8" customWidth="1"/>
    <col min="6662" max="6662" width="2.7109375" style="8" customWidth="1"/>
    <col min="6663" max="6872" width="8.85546875" style="8"/>
    <col min="6873" max="6874" width="1" style="8" customWidth="1"/>
    <col min="6875" max="6895" width="2.7109375" style="8" customWidth="1"/>
    <col min="6896" max="6896" width="6.85546875" style="8" customWidth="1"/>
    <col min="6897" max="6901" width="2.7109375" style="8" customWidth="1"/>
    <col min="6902" max="6902" width="6.85546875" style="8" customWidth="1"/>
    <col min="6903" max="6907" width="2.7109375" style="8" customWidth="1"/>
    <col min="6908" max="6908" width="6.85546875" style="8" customWidth="1"/>
    <col min="6909" max="6916" width="2.7109375" style="8" customWidth="1"/>
    <col min="6917" max="6917" width="15.5703125" style="8" customWidth="1"/>
    <col min="6918" max="6918" width="2.7109375" style="8" customWidth="1"/>
    <col min="6919" max="7128" width="8.85546875" style="8"/>
    <col min="7129" max="7130" width="1" style="8" customWidth="1"/>
    <col min="7131" max="7151" width="2.7109375" style="8" customWidth="1"/>
    <col min="7152" max="7152" width="6.85546875" style="8" customWidth="1"/>
    <col min="7153" max="7157" width="2.7109375" style="8" customWidth="1"/>
    <col min="7158" max="7158" width="6.85546875" style="8" customWidth="1"/>
    <col min="7159" max="7163" width="2.7109375" style="8" customWidth="1"/>
    <col min="7164" max="7164" width="6.85546875" style="8" customWidth="1"/>
    <col min="7165" max="7172" width="2.7109375" style="8" customWidth="1"/>
    <col min="7173" max="7173" width="15.5703125" style="8" customWidth="1"/>
    <col min="7174" max="7174" width="2.7109375" style="8" customWidth="1"/>
    <col min="7175" max="7384" width="8.85546875" style="8"/>
    <col min="7385" max="7386" width="1" style="8" customWidth="1"/>
    <col min="7387" max="7407" width="2.7109375" style="8" customWidth="1"/>
    <col min="7408" max="7408" width="6.85546875" style="8" customWidth="1"/>
    <col min="7409" max="7413" width="2.7109375" style="8" customWidth="1"/>
    <col min="7414" max="7414" width="6.85546875" style="8" customWidth="1"/>
    <col min="7415" max="7419" width="2.7109375" style="8" customWidth="1"/>
    <col min="7420" max="7420" width="6.85546875" style="8" customWidth="1"/>
    <col min="7421" max="7428" width="2.7109375" style="8" customWidth="1"/>
    <col min="7429" max="7429" width="15.5703125" style="8" customWidth="1"/>
    <col min="7430" max="7430" width="2.7109375" style="8" customWidth="1"/>
    <col min="7431" max="7640" width="8.85546875" style="8"/>
    <col min="7641" max="7642" width="1" style="8" customWidth="1"/>
    <col min="7643" max="7663" width="2.7109375" style="8" customWidth="1"/>
    <col min="7664" max="7664" width="6.85546875" style="8" customWidth="1"/>
    <col min="7665" max="7669" width="2.7109375" style="8" customWidth="1"/>
    <col min="7670" max="7670" width="6.85546875" style="8" customWidth="1"/>
    <col min="7671" max="7675" width="2.7109375" style="8" customWidth="1"/>
    <col min="7676" max="7676" width="6.85546875" style="8" customWidth="1"/>
    <col min="7677" max="7684" width="2.7109375" style="8" customWidth="1"/>
    <col min="7685" max="7685" width="15.5703125" style="8" customWidth="1"/>
    <col min="7686" max="7686" width="2.7109375" style="8" customWidth="1"/>
    <col min="7687" max="7896" width="8.85546875" style="8"/>
    <col min="7897" max="7898" width="1" style="8" customWidth="1"/>
    <col min="7899" max="7919" width="2.7109375" style="8" customWidth="1"/>
    <col min="7920" max="7920" width="6.85546875" style="8" customWidth="1"/>
    <col min="7921" max="7925" width="2.7109375" style="8" customWidth="1"/>
    <col min="7926" max="7926" width="6.85546875" style="8" customWidth="1"/>
    <col min="7927" max="7931" width="2.7109375" style="8" customWidth="1"/>
    <col min="7932" max="7932" width="6.85546875" style="8" customWidth="1"/>
    <col min="7933" max="7940" width="2.7109375" style="8" customWidth="1"/>
    <col min="7941" max="7941" width="15.5703125" style="8" customWidth="1"/>
    <col min="7942" max="7942" width="2.7109375" style="8" customWidth="1"/>
    <col min="7943" max="8152" width="8.85546875" style="8"/>
    <col min="8153" max="8154" width="1" style="8" customWidth="1"/>
    <col min="8155" max="8175" width="2.7109375" style="8" customWidth="1"/>
    <col min="8176" max="8176" width="6.85546875" style="8" customWidth="1"/>
    <col min="8177" max="8181" width="2.7109375" style="8" customWidth="1"/>
    <col min="8182" max="8182" width="6.85546875" style="8" customWidth="1"/>
    <col min="8183" max="8187" width="2.7109375" style="8" customWidth="1"/>
    <col min="8188" max="8188" width="6.85546875" style="8" customWidth="1"/>
    <col min="8189" max="8196" width="2.7109375" style="8" customWidth="1"/>
    <col min="8197" max="8197" width="15.5703125" style="8" customWidth="1"/>
    <col min="8198" max="8198" width="2.7109375" style="8" customWidth="1"/>
    <col min="8199" max="8408" width="8.85546875" style="8"/>
    <col min="8409" max="8410" width="1" style="8" customWidth="1"/>
    <col min="8411" max="8431" width="2.7109375" style="8" customWidth="1"/>
    <col min="8432" max="8432" width="6.85546875" style="8" customWidth="1"/>
    <col min="8433" max="8437" width="2.7109375" style="8" customWidth="1"/>
    <col min="8438" max="8438" width="6.85546875" style="8" customWidth="1"/>
    <col min="8439" max="8443" width="2.7109375" style="8" customWidth="1"/>
    <col min="8444" max="8444" width="6.85546875" style="8" customWidth="1"/>
    <col min="8445" max="8452" width="2.7109375" style="8" customWidth="1"/>
    <col min="8453" max="8453" width="15.5703125" style="8" customWidth="1"/>
    <col min="8454" max="8454" width="2.7109375" style="8" customWidth="1"/>
    <col min="8455" max="8664" width="8.85546875" style="8"/>
    <col min="8665" max="8666" width="1" style="8" customWidth="1"/>
    <col min="8667" max="8687" width="2.7109375" style="8" customWidth="1"/>
    <col min="8688" max="8688" width="6.85546875" style="8" customWidth="1"/>
    <col min="8689" max="8693" width="2.7109375" style="8" customWidth="1"/>
    <col min="8694" max="8694" width="6.85546875" style="8" customWidth="1"/>
    <col min="8695" max="8699" width="2.7109375" style="8" customWidth="1"/>
    <col min="8700" max="8700" width="6.85546875" style="8" customWidth="1"/>
    <col min="8701" max="8708" width="2.7109375" style="8" customWidth="1"/>
    <col min="8709" max="8709" width="15.5703125" style="8" customWidth="1"/>
    <col min="8710" max="8710" width="2.7109375" style="8" customWidth="1"/>
    <col min="8711" max="8920" width="8.85546875" style="8"/>
    <col min="8921" max="8922" width="1" style="8" customWidth="1"/>
    <col min="8923" max="8943" width="2.7109375" style="8" customWidth="1"/>
    <col min="8944" max="8944" width="6.85546875" style="8" customWidth="1"/>
    <col min="8945" max="8949" width="2.7109375" style="8" customWidth="1"/>
    <col min="8950" max="8950" width="6.85546875" style="8" customWidth="1"/>
    <col min="8951" max="8955" width="2.7109375" style="8" customWidth="1"/>
    <col min="8956" max="8956" width="6.85546875" style="8" customWidth="1"/>
    <col min="8957" max="8964" width="2.7109375" style="8" customWidth="1"/>
    <col min="8965" max="8965" width="15.5703125" style="8" customWidth="1"/>
    <col min="8966" max="8966" width="2.7109375" style="8" customWidth="1"/>
    <col min="8967" max="9176" width="8.85546875" style="8"/>
    <col min="9177" max="9178" width="1" style="8" customWidth="1"/>
    <col min="9179" max="9199" width="2.7109375" style="8" customWidth="1"/>
    <col min="9200" max="9200" width="6.85546875" style="8" customWidth="1"/>
    <col min="9201" max="9205" width="2.7109375" style="8" customWidth="1"/>
    <col min="9206" max="9206" width="6.85546875" style="8" customWidth="1"/>
    <col min="9207" max="9211" width="2.7109375" style="8" customWidth="1"/>
    <col min="9212" max="9212" width="6.85546875" style="8" customWidth="1"/>
    <col min="9213" max="9220" width="2.7109375" style="8" customWidth="1"/>
    <col min="9221" max="9221" width="15.5703125" style="8" customWidth="1"/>
    <col min="9222" max="9222" width="2.7109375" style="8" customWidth="1"/>
    <col min="9223" max="9432" width="8.85546875" style="8"/>
    <col min="9433" max="9434" width="1" style="8" customWidth="1"/>
    <col min="9435" max="9455" width="2.7109375" style="8" customWidth="1"/>
    <col min="9456" max="9456" width="6.85546875" style="8" customWidth="1"/>
    <col min="9457" max="9461" width="2.7109375" style="8" customWidth="1"/>
    <col min="9462" max="9462" width="6.85546875" style="8" customWidth="1"/>
    <col min="9463" max="9467" width="2.7109375" style="8" customWidth="1"/>
    <col min="9468" max="9468" width="6.85546875" style="8" customWidth="1"/>
    <col min="9469" max="9476" width="2.7109375" style="8" customWidth="1"/>
    <col min="9477" max="9477" width="15.5703125" style="8" customWidth="1"/>
    <col min="9478" max="9478" width="2.7109375" style="8" customWidth="1"/>
    <col min="9479" max="9688" width="8.85546875" style="8"/>
    <col min="9689" max="9690" width="1" style="8" customWidth="1"/>
    <col min="9691" max="9711" width="2.7109375" style="8" customWidth="1"/>
    <col min="9712" max="9712" width="6.85546875" style="8" customWidth="1"/>
    <col min="9713" max="9717" width="2.7109375" style="8" customWidth="1"/>
    <col min="9718" max="9718" width="6.85546875" style="8" customWidth="1"/>
    <col min="9719" max="9723" width="2.7109375" style="8" customWidth="1"/>
    <col min="9724" max="9724" width="6.85546875" style="8" customWidth="1"/>
    <col min="9725" max="9732" width="2.7109375" style="8" customWidth="1"/>
    <col min="9733" max="9733" width="15.5703125" style="8" customWidth="1"/>
    <col min="9734" max="9734" width="2.7109375" style="8" customWidth="1"/>
    <col min="9735" max="9944" width="8.85546875" style="8"/>
    <col min="9945" max="9946" width="1" style="8" customWidth="1"/>
    <col min="9947" max="9967" width="2.7109375" style="8" customWidth="1"/>
    <col min="9968" max="9968" width="6.85546875" style="8" customWidth="1"/>
    <col min="9969" max="9973" width="2.7109375" style="8" customWidth="1"/>
    <col min="9974" max="9974" width="6.85546875" style="8" customWidth="1"/>
    <col min="9975" max="9979" width="2.7109375" style="8" customWidth="1"/>
    <col min="9980" max="9980" width="6.85546875" style="8" customWidth="1"/>
    <col min="9981" max="9988" width="2.7109375" style="8" customWidth="1"/>
    <col min="9989" max="9989" width="15.5703125" style="8" customWidth="1"/>
    <col min="9990" max="9990" width="2.7109375" style="8" customWidth="1"/>
    <col min="9991" max="10200" width="8.85546875" style="8"/>
    <col min="10201" max="10202" width="1" style="8" customWidth="1"/>
    <col min="10203" max="10223" width="2.7109375" style="8" customWidth="1"/>
    <col min="10224" max="10224" width="6.85546875" style="8" customWidth="1"/>
    <col min="10225" max="10229" width="2.7109375" style="8" customWidth="1"/>
    <col min="10230" max="10230" width="6.85546875" style="8" customWidth="1"/>
    <col min="10231" max="10235" width="2.7109375" style="8" customWidth="1"/>
    <col min="10236" max="10236" width="6.85546875" style="8" customWidth="1"/>
    <col min="10237" max="10244" width="2.7109375" style="8" customWidth="1"/>
    <col min="10245" max="10245" width="15.5703125" style="8" customWidth="1"/>
    <col min="10246" max="10246" width="2.7109375" style="8" customWidth="1"/>
    <col min="10247" max="10456" width="8.85546875" style="8"/>
    <col min="10457" max="10458" width="1" style="8" customWidth="1"/>
    <col min="10459" max="10479" width="2.7109375" style="8" customWidth="1"/>
    <col min="10480" max="10480" width="6.85546875" style="8" customWidth="1"/>
    <col min="10481" max="10485" width="2.7109375" style="8" customWidth="1"/>
    <col min="10486" max="10486" width="6.85546875" style="8" customWidth="1"/>
    <col min="10487" max="10491" width="2.7109375" style="8" customWidth="1"/>
    <col min="10492" max="10492" width="6.85546875" style="8" customWidth="1"/>
    <col min="10493" max="10500" width="2.7109375" style="8" customWidth="1"/>
    <col min="10501" max="10501" width="15.5703125" style="8" customWidth="1"/>
    <col min="10502" max="10502" width="2.7109375" style="8" customWidth="1"/>
    <col min="10503" max="10712" width="8.85546875" style="8"/>
    <col min="10713" max="10714" width="1" style="8" customWidth="1"/>
    <col min="10715" max="10735" width="2.7109375" style="8" customWidth="1"/>
    <col min="10736" max="10736" width="6.85546875" style="8" customWidth="1"/>
    <col min="10737" max="10741" width="2.7109375" style="8" customWidth="1"/>
    <col min="10742" max="10742" width="6.85546875" style="8" customWidth="1"/>
    <col min="10743" max="10747" width="2.7109375" style="8" customWidth="1"/>
    <col min="10748" max="10748" width="6.85546875" style="8" customWidth="1"/>
    <col min="10749" max="10756" width="2.7109375" style="8" customWidth="1"/>
    <col min="10757" max="10757" width="15.5703125" style="8" customWidth="1"/>
    <col min="10758" max="10758" width="2.7109375" style="8" customWidth="1"/>
    <col min="10759" max="10968" width="8.85546875" style="8"/>
    <col min="10969" max="10970" width="1" style="8" customWidth="1"/>
    <col min="10971" max="10991" width="2.7109375" style="8" customWidth="1"/>
    <col min="10992" max="10992" width="6.85546875" style="8" customWidth="1"/>
    <col min="10993" max="10997" width="2.7109375" style="8" customWidth="1"/>
    <col min="10998" max="10998" width="6.85546875" style="8" customWidth="1"/>
    <col min="10999" max="11003" width="2.7109375" style="8" customWidth="1"/>
    <col min="11004" max="11004" width="6.85546875" style="8" customWidth="1"/>
    <col min="11005" max="11012" width="2.7109375" style="8" customWidth="1"/>
    <col min="11013" max="11013" width="15.5703125" style="8" customWidth="1"/>
    <col min="11014" max="11014" width="2.7109375" style="8" customWidth="1"/>
    <col min="11015" max="11224" width="8.85546875" style="8"/>
    <col min="11225" max="11226" width="1" style="8" customWidth="1"/>
    <col min="11227" max="11247" width="2.7109375" style="8" customWidth="1"/>
    <col min="11248" max="11248" width="6.85546875" style="8" customWidth="1"/>
    <col min="11249" max="11253" width="2.7109375" style="8" customWidth="1"/>
    <col min="11254" max="11254" width="6.85546875" style="8" customWidth="1"/>
    <col min="11255" max="11259" width="2.7109375" style="8" customWidth="1"/>
    <col min="11260" max="11260" width="6.85546875" style="8" customWidth="1"/>
    <col min="11261" max="11268" width="2.7109375" style="8" customWidth="1"/>
    <col min="11269" max="11269" width="15.5703125" style="8" customWidth="1"/>
    <col min="11270" max="11270" width="2.7109375" style="8" customWidth="1"/>
    <col min="11271" max="11480" width="8.85546875" style="8"/>
    <col min="11481" max="11482" width="1" style="8" customWidth="1"/>
    <col min="11483" max="11503" width="2.7109375" style="8" customWidth="1"/>
    <col min="11504" max="11504" width="6.85546875" style="8" customWidth="1"/>
    <col min="11505" max="11509" width="2.7109375" style="8" customWidth="1"/>
    <col min="11510" max="11510" width="6.85546875" style="8" customWidth="1"/>
    <col min="11511" max="11515" width="2.7109375" style="8" customWidth="1"/>
    <col min="11516" max="11516" width="6.85546875" style="8" customWidth="1"/>
    <col min="11517" max="11524" width="2.7109375" style="8" customWidth="1"/>
    <col min="11525" max="11525" width="15.5703125" style="8" customWidth="1"/>
    <col min="11526" max="11526" width="2.7109375" style="8" customWidth="1"/>
    <col min="11527" max="11736" width="8.85546875" style="8"/>
    <col min="11737" max="11738" width="1" style="8" customWidth="1"/>
    <col min="11739" max="11759" width="2.7109375" style="8" customWidth="1"/>
    <col min="11760" max="11760" width="6.85546875" style="8" customWidth="1"/>
    <col min="11761" max="11765" width="2.7109375" style="8" customWidth="1"/>
    <col min="11766" max="11766" width="6.85546875" style="8" customWidth="1"/>
    <col min="11767" max="11771" width="2.7109375" style="8" customWidth="1"/>
    <col min="11772" max="11772" width="6.85546875" style="8" customWidth="1"/>
    <col min="11773" max="11780" width="2.7109375" style="8" customWidth="1"/>
    <col min="11781" max="11781" width="15.5703125" style="8" customWidth="1"/>
    <col min="11782" max="11782" width="2.7109375" style="8" customWidth="1"/>
    <col min="11783" max="11992" width="8.85546875" style="8"/>
    <col min="11993" max="11994" width="1" style="8" customWidth="1"/>
    <col min="11995" max="12015" width="2.7109375" style="8" customWidth="1"/>
    <col min="12016" max="12016" width="6.85546875" style="8" customWidth="1"/>
    <col min="12017" max="12021" width="2.7109375" style="8" customWidth="1"/>
    <col min="12022" max="12022" width="6.85546875" style="8" customWidth="1"/>
    <col min="12023" max="12027" width="2.7109375" style="8" customWidth="1"/>
    <col min="12028" max="12028" width="6.85546875" style="8" customWidth="1"/>
    <col min="12029" max="12036" width="2.7109375" style="8" customWidth="1"/>
    <col min="12037" max="12037" width="15.5703125" style="8" customWidth="1"/>
    <col min="12038" max="12038" width="2.7109375" style="8" customWidth="1"/>
    <col min="12039" max="12248" width="8.85546875" style="8"/>
    <col min="12249" max="12250" width="1" style="8" customWidth="1"/>
    <col min="12251" max="12271" width="2.7109375" style="8" customWidth="1"/>
    <col min="12272" max="12272" width="6.85546875" style="8" customWidth="1"/>
    <col min="12273" max="12277" width="2.7109375" style="8" customWidth="1"/>
    <col min="12278" max="12278" width="6.85546875" style="8" customWidth="1"/>
    <col min="12279" max="12283" width="2.7109375" style="8" customWidth="1"/>
    <col min="12284" max="12284" width="6.85546875" style="8" customWidth="1"/>
    <col min="12285" max="12292" width="2.7109375" style="8" customWidth="1"/>
    <col min="12293" max="12293" width="15.5703125" style="8" customWidth="1"/>
    <col min="12294" max="12294" width="2.7109375" style="8" customWidth="1"/>
    <col min="12295" max="12504" width="8.85546875" style="8"/>
    <col min="12505" max="12506" width="1" style="8" customWidth="1"/>
    <col min="12507" max="12527" width="2.7109375" style="8" customWidth="1"/>
    <col min="12528" max="12528" width="6.85546875" style="8" customWidth="1"/>
    <col min="12529" max="12533" width="2.7109375" style="8" customWidth="1"/>
    <col min="12534" max="12534" width="6.85546875" style="8" customWidth="1"/>
    <col min="12535" max="12539" width="2.7109375" style="8" customWidth="1"/>
    <col min="12540" max="12540" width="6.85546875" style="8" customWidth="1"/>
    <col min="12541" max="12548" width="2.7109375" style="8" customWidth="1"/>
    <col min="12549" max="12549" width="15.5703125" style="8" customWidth="1"/>
    <col min="12550" max="12550" width="2.7109375" style="8" customWidth="1"/>
    <col min="12551" max="12760" width="8.85546875" style="8"/>
    <col min="12761" max="12762" width="1" style="8" customWidth="1"/>
    <col min="12763" max="12783" width="2.7109375" style="8" customWidth="1"/>
    <col min="12784" max="12784" width="6.85546875" style="8" customWidth="1"/>
    <col min="12785" max="12789" width="2.7109375" style="8" customWidth="1"/>
    <col min="12790" max="12790" width="6.85546875" style="8" customWidth="1"/>
    <col min="12791" max="12795" width="2.7109375" style="8" customWidth="1"/>
    <col min="12796" max="12796" width="6.85546875" style="8" customWidth="1"/>
    <col min="12797" max="12804" width="2.7109375" style="8" customWidth="1"/>
    <col min="12805" max="12805" width="15.5703125" style="8" customWidth="1"/>
    <col min="12806" max="12806" width="2.7109375" style="8" customWidth="1"/>
    <col min="12807" max="13016" width="8.85546875" style="8"/>
    <col min="13017" max="13018" width="1" style="8" customWidth="1"/>
    <col min="13019" max="13039" width="2.7109375" style="8" customWidth="1"/>
    <col min="13040" max="13040" width="6.85546875" style="8" customWidth="1"/>
    <col min="13041" max="13045" width="2.7109375" style="8" customWidth="1"/>
    <col min="13046" max="13046" width="6.85546875" style="8" customWidth="1"/>
    <col min="13047" max="13051" width="2.7109375" style="8" customWidth="1"/>
    <col min="13052" max="13052" width="6.85546875" style="8" customWidth="1"/>
    <col min="13053" max="13060" width="2.7109375" style="8" customWidth="1"/>
    <col min="13061" max="13061" width="15.5703125" style="8" customWidth="1"/>
    <col min="13062" max="13062" width="2.7109375" style="8" customWidth="1"/>
    <col min="13063" max="13272" width="8.85546875" style="8"/>
    <col min="13273" max="13274" width="1" style="8" customWidth="1"/>
    <col min="13275" max="13295" width="2.7109375" style="8" customWidth="1"/>
    <col min="13296" max="13296" width="6.85546875" style="8" customWidth="1"/>
    <col min="13297" max="13301" width="2.7109375" style="8" customWidth="1"/>
    <col min="13302" max="13302" width="6.85546875" style="8" customWidth="1"/>
    <col min="13303" max="13307" width="2.7109375" style="8" customWidth="1"/>
    <col min="13308" max="13308" width="6.85546875" style="8" customWidth="1"/>
    <col min="13309" max="13316" width="2.7109375" style="8" customWidth="1"/>
    <col min="13317" max="13317" width="15.5703125" style="8" customWidth="1"/>
    <col min="13318" max="13318" width="2.7109375" style="8" customWidth="1"/>
    <col min="13319" max="13528" width="8.85546875" style="8"/>
    <col min="13529" max="13530" width="1" style="8" customWidth="1"/>
    <col min="13531" max="13551" width="2.7109375" style="8" customWidth="1"/>
    <col min="13552" max="13552" width="6.85546875" style="8" customWidth="1"/>
    <col min="13553" max="13557" width="2.7109375" style="8" customWidth="1"/>
    <col min="13558" max="13558" width="6.85546875" style="8" customWidth="1"/>
    <col min="13559" max="13563" width="2.7109375" style="8" customWidth="1"/>
    <col min="13564" max="13564" width="6.85546875" style="8" customWidth="1"/>
    <col min="13565" max="13572" width="2.7109375" style="8" customWidth="1"/>
    <col min="13573" max="13573" width="15.5703125" style="8" customWidth="1"/>
    <col min="13574" max="13574" width="2.7109375" style="8" customWidth="1"/>
    <col min="13575" max="13784" width="8.85546875" style="8"/>
    <col min="13785" max="13786" width="1" style="8" customWidth="1"/>
    <col min="13787" max="13807" width="2.7109375" style="8" customWidth="1"/>
    <col min="13808" max="13808" width="6.85546875" style="8" customWidth="1"/>
    <col min="13809" max="13813" width="2.7109375" style="8" customWidth="1"/>
    <col min="13814" max="13814" width="6.85546875" style="8" customWidth="1"/>
    <col min="13815" max="13819" width="2.7109375" style="8" customWidth="1"/>
    <col min="13820" max="13820" width="6.85546875" style="8" customWidth="1"/>
    <col min="13821" max="13828" width="2.7109375" style="8" customWidth="1"/>
    <col min="13829" max="13829" width="15.5703125" style="8" customWidth="1"/>
    <col min="13830" max="13830" width="2.7109375" style="8" customWidth="1"/>
    <col min="13831" max="14040" width="8.85546875" style="8"/>
    <col min="14041" max="14042" width="1" style="8" customWidth="1"/>
    <col min="14043" max="14063" width="2.7109375" style="8" customWidth="1"/>
    <col min="14064" max="14064" width="6.85546875" style="8" customWidth="1"/>
    <col min="14065" max="14069" width="2.7109375" style="8" customWidth="1"/>
    <col min="14070" max="14070" width="6.85546875" style="8" customWidth="1"/>
    <col min="14071" max="14075" width="2.7109375" style="8" customWidth="1"/>
    <col min="14076" max="14076" width="6.85546875" style="8" customWidth="1"/>
    <col min="14077" max="14084" width="2.7109375" style="8" customWidth="1"/>
    <col min="14085" max="14085" width="15.5703125" style="8" customWidth="1"/>
    <col min="14086" max="14086" width="2.7109375" style="8" customWidth="1"/>
    <col min="14087" max="14296" width="8.85546875" style="8"/>
    <col min="14297" max="14298" width="1" style="8" customWidth="1"/>
    <col min="14299" max="14319" width="2.7109375" style="8" customWidth="1"/>
    <col min="14320" max="14320" width="6.85546875" style="8" customWidth="1"/>
    <col min="14321" max="14325" width="2.7109375" style="8" customWidth="1"/>
    <col min="14326" max="14326" width="6.85546875" style="8" customWidth="1"/>
    <col min="14327" max="14331" width="2.7109375" style="8" customWidth="1"/>
    <col min="14332" max="14332" width="6.85546875" style="8" customWidth="1"/>
    <col min="14333" max="14340" width="2.7109375" style="8" customWidth="1"/>
    <col min="14341" max="14341" width="15.5703125" style="8" customWidth="1"/>
    <col min="14342" max="14342" width="2.7109375" style="8" customWidth="1"/>
    <col min="14343" max="14552" width="8.85546875" style="8"/>
    <col min="14553" max="14554" width="1" style="8" customWidth="1"/>
    <col min="14555" max="14575" width="2.7109375" style="8" customWidth="1"/>
    <col min="14576" max="14576" width="6.85546875" style="8" customWidth="1"/>
    <col min="14577" max="14581" width="2.7109375" style="8" customWidth="1"/>
    <col min="14582" max="14582" width="6.85546875" style="8" customWidth="1"/>
    <col min="14583" max="14587" width="2.7109375" style="8" customWidth="1"/>
    <col min="14588" max="14588" width="6.85546875" style="8" customWidth="1"/>
    <col min="14589" max="14596" width="2.7109375" style="8" customWidth="1"/>
    <col min="14597" max="14597" width="15.5703125" style="8" customWidth="1"/>
    <col min="14598" max="14598" width="2.7109375" style="8" customWidth="1"/>
    <col min="14599" max="14808" width="8.85546875" style="8"/>
    <col min="14809" max="14810" width="1" style="8" customWidth="1"/>
    <col min="14811" max="14831" width="2.7109375" style="8" customWidth="1"/>
    <col min="14832" max="14832" width="6.85546875" style="8" customWidth="1"/>
    <col min="14833" max="14837" width="2.7109375" style="8" customWidth="1"/>
    <col min="14838" max="14838" width="6.85546875" style="8" customWidth="1"/>
    <col min="14839" max="14843" width="2.7109375" style="8" customWidth="1"/>
    <col min="14844" max="14844" width="6.85546875" style="8" customWidth="1"/>
    <col min="14845" max="14852" width="2.7109375" style="8" customWidth="1"/>
    <col min="14853" max="14853" width="15.5703125" style="8" customWidth="1"/>
    <col min="14854" max="14854" width="2.7109375" style="8" customWidth="1"/>
    <col min="14855" max="15064" width="8.85546875" style="8"/>
    <col min="15065" max="15066" width="1" style="8" customWidth="1"/>
    <col min="15067" max="15087" width="2.7109375" style="8" customWidth="1"/>
    <col min="15088" max="15088" width="6.85546875" style="8" customWidth="1"/>
    <col min="15089" max="15093" width="2.7109375" style="8" customWidth="1"/>
    <col min="15094" max="15094" width="6.85546875" style="8" customWidth="1"/>
    <col min="15095" max="15099" width="2.7109375" style="8" customWidth="1"/>
    <col min="15100" max="15100" width="6.85546875" style="8" customWidth="1"/>
    <col min="15101" max="15108" width="2.7109375" style="8" customWidth="1"/>
    <col min="15109" max="15109" width="15.5703125" style="8" customWidth="1"/>
    <col min="15110" max="15110" width="2.7109375" style="8" customWidth="1"/>
    <col min="15111" max="15320" width="8.85546875" style="8"/>
    <col min="15321" max="15322" width="1" style="8" customWidth="1"/>
    <col min="15323" max="15343" width="2.7109375" style="8" customWidth="1"/>
    <col min="15344" max="15344" width="6.85546875" style="8" customWidth="1"/>
    <col min="15345" max="15349" width="2.7109375" style="8" customWidth="1"/>
    <col min="15350" max="15350" width="6.85546875" style="8" customWidth="1"/>
    <col min="15351" max="15355" width="2.7109375" style="8" customWidth="1"/>
    <col min="15356" max="15356" width="6.85546875" style="8" customWidth="1"/>
    <col min="15357" max="15364" width="2.7109375" style="8" customWidth="1"/>
    <col min="15365" max="15365" width="15.5703125" style="8" customWidth="1"/>
    <col min="15366" max="15366" width="2.7109375" style="8" customWidth="1"/>
    <col min="15367" max="15576" width="8.85546875" style="8"/>
    <col min="15577" max="15578" width="1" style="8" customWidth="1"/>
    <col min="15579" max="15599" width="2.7109375" style="8" customWidth="1"/>
    <col min="15600" max="15600" width="6.85546875" style="8" customWidth="1"/>
    <col min="15601" max="15605" width="2.7109375" style="8" customWidth="1"/>
    <col min="15606" max="15606" width="6.85546875" style="8" customWidth="1"/>
    <col min="15607" max="15611" width="2.7109375" style="8" customWidth="1"/>
    <col min="15612" max="15612" width="6.85546875" style="8" customWidth="1"/>
    <col min="15613" max="15620" width="2.7109375" style="8" customWidth="1"/>
    <col min="15621" max="15621" width="15.5703125" style="8" customWidth="1"/>
    <col min="15622" max="15622" width="2.7109375" style="8" customWidth="1"/>
    <col min="15623" max="15832" width="8.85546875" style="8"/>
    <col min="15833" max="15834" width="1" style="8" customWidth="1"/>
    <col min="15835" max="15855" width="2.7109375" style="8" customWidth="1"/>
    <col min="15856" max="15856" width="6.85546875" style="8" customWidth="1"/>
    <col min="15857" max="15861" width="2.7109375" style="8" customWidth="1"/>
    <col min="15862" max="15862" width="6.85546875" style="8" customWidth="1"/>
    <col min="15863" max="15867" width="2.7109375" style="8" customWidth="1"/>
    <col min="15868" max="15868" width="6.85546875" style="8" customWidth="1"/>
    <col min="15869" max="15876" width="2.7109375" style="8" customWidth="1"/>
    <col min="15877" max="15877" width="15.5703125" style="8" customWidth="1"/>
    <col min="15878" max="15878" width="2.7109375" style="8" customWidth="1"/>
    <col min="15879" max="16088" width="8.85546875" style="8"/>
    <col min="16089" max="16090" width="1" style="8" customWidth="1"/>
    <col min="16091" max="16111" width="2.7109375" style="8" customWidth="1"/>
    <col min="16112" max="16112" width="6.85546875" style="8" customWidth="1"/>
    <col min="16113" max="16117" width="2.7109375" style="8" customWidth="1"/>
    <col min="16118" max="16118" width="6.85546875" style="8" customWidth="1"/>
    <col min="16119" max="16123" width="2.7109375" style="8" customWidth="1"/>
    <col min="16124" max="16124" width="6.85546875" style="8" customWidth="1"/>
    <col min="16125" max="16132" width="2.7109375" style="8" customWidth="1"/>
    <col min="16133" max="16133" width="15.5703125" style="8" customWidth="1"/>
    <col min="16134" max="16134" width="2.7109375" style="8" customWidth="1"/>
    <col min="16135" max="16384" width="8.85546875" style="8"/>
  </cols>
  <sheetData>
    <row r="1" spans="1:15" s="7" customFormat="1" ht="12.75" customHeight="1" x14ac:dyDescent="0.2">
      <c r="B1" s="105"/>
      <c r="C1" s="66"/>
      <c r="E1" s="684"/>
      <c r="F1" s="684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2.75" customHeight="1" x14ac:dyDescent="0.2">
      <c r="A2" s="8"/>
      <c r="B2" s="630" t="s">
        <v>96</v>
      </c>
      <c r="C2" s="630"/>
      <c r="D2" s="630"/>
      <c r="E2" s="630"/>
      <c r="F2" s="630"/>
    </row>
    <row r="3" spans="1:15" s="7" customFormat="1" ht="11.45" customHeight="1" thickBot="1" x14ac:dyDescent="0.25">
      <c r="C3" s="66"/>
      <c r="G3" s="105"/>
      <c r="H3" s="105"/>
      <c r="I3" s="105"/>
      <c r="J3" s="105"/>
      <c r="K3" s="105"/>
      <c r="L3" s="105"/>
      <c r="M3" s="105"/>
      <c r="N3" s="105"/>
      <c r="O3" s="105"/>
    </row>
    <row r="4" spans="1:15" s="9" customFormat="1" ht="41.85" customHeight="1" thickBot="1" x14ac:dyDescent="0.25">
      <c r="B4" s="115" t="s">
        <v>17</v>
      </c>
      <c r="C4" s="116" t="s">
        <v>95</v>
      </c>
      <c r="D4" s="117" t="s">
        <v>29</v>
      </c>
      <c r="E4" s="117" t="s">
        <v>30</v>
      </c>
      <c r="F4" s="118" t="s">
        <v>31</v>
      </c>
    </row>
    <row r="5" spans="1:15" s="9" customFormat="1" ht="13.35" customHeight="1" thickBot="1" x14ac:dyDescent="0.25">
      <c r="B5" s="53">
        <v>1</v>
      </c>
      <c r="C5" s="119">
        <v>2</v>
      </c>
      <c r="D5" s="120">
        <v>3</v>
      </c>
      <c r="E5" s="121">
        <v>4</v>
      </c>
      <c r="F5" s="122">
        <v>5</v>
      </c>
    </row>
    <row r="6" spans="1:15" s="9" customFormat="1" ht="16.5" customHeight="1" x14ac:dyDescent="0.2">
      <c r="B6" s="403" t="s">
        <v>97</v>
      </c>
      <c r="C6" s="404"/>
      <c r="D6" s="405"/>
      <c r="E6" s="406"/>
      <c r="F6" s="407"/>
      <c r="I6" s="9" t="s">
        <v>270</v>
      </c>
    </row>
    <row r="7" spans="1:15" s="9" customFormat="1" ht="21.75" customHeight="1" x14ac:dyDescent="0.2">
      <c r="B7" s="408" t="s">
        <v>98</v>
      </c>
      <c r="C7" s="409">
        <v>110</v>
      </c>
      <c r="D7" s="410">
        <f>D8-D9</f>
        <v>767597</v>
      </c>
      <c r="E7" s="411">
        <f t="shared" ref="E7:F7" si="0">E8-E9</f>
        <v>644188</v>
      </c>
      <c r="F7" s="412">
        <f t="shared" si="0"/>
        <v>888339</v>
      </c>
      <c r="I7" s="9">
        <v>2012</v>
      </c>
      <c r="J7" s="9">
        <v>2011</v>
      </c>
      <c r="K7" s="9">
        <v>2010</v>
      </c>
    </row>
    <row r="8" spans="1:15" s="9" customFormat="1" ht="25.35" customHeight="1" x14ac:dyDescent="0.2">
      <c r="B8" s="408" t="s">
        <v>99</v>
      </c>
      <c r="C8" s="409">
        <v>111</v>
      </c>
      <c r="D8" s="410">
        <v>801156</v>
      </c>
      <c r="E8" s="411">
        <v>711342</v>
      </c>
      <c r="F8" s="412">
        <v>932035</v>
      </c>
      <c r="I8" s="57">
        <f>D9+D12+D16+D22+D29+D32</f>
        <v>93748</v>
      </c>
      <c r="J8" s="57">
        <f t="shared" ref="J8:K8" si="1">E9+E12+E16+E22+E29+E32</f>
        <v>169903</v>
      </c>
      <c r="K8" s="57">
        <f t="shared" si="1"/>
        <v>78369</v>
      </c>
      <c r="L8" s="57"/>
    </row>
    <row r="9" spans="1:15" s="9" customFormat="1" ht="37.35" customHeight="1" x14ac:dyDescent="0.2">
      <c r="B9" s="408" t="s">
        <v>272</v>
      </c>
      <c r="C9" s="409">
        <v>112</v>
      </c>
      <c r="D9" s="410">
        <v>33559</v>
      </c>
      <c r="E9" s="411">
        <v>67154</v>
      </c>
      <c r="F9" s="412">
        <v>43696</v>
      </c>
    </row>
    <row r="10" spans="1:15" s="9" customFormat="1" ht="26.65" customHeight="1" x14ac:dyDescent="0.2">
      <c r="B10" s="408" t="s">
        <v>100</v>
      </c>
      <c r="C10" s="409">
        <v>120</v>
      </c>
      <c r="D10" s="410">
        <f>D11-D12</f>
        <v>15707</v>
      </c>
      <c r="E10" s="411">
        <v>43035</v>
      </c>
      <c r="F10" s="412">
        <v>15194</v>
      </c>
    </row>
    <row r="11" spans="1:15" s="9" customFormat="1" ht="25.35" customHeight="1" x14ac:dyDescent="0.2">
      <c r="B11" s="413" t="s">
        <v>101</v>
      </c>
      <c r="C11" s="409">
        <v>121</v>
      </c>
      <c r="D11" s="410">
        <v>16683</v>
      </c>
      <c r="E11" s="411">
        <v>43035</v>
      </c>
      <c r="F11" s="412">
        <v>15194</v>
      </c>
      <c r="I11" s="57"/>
      <c r="J11" s="57"/>
      <c r="K11" s="57"/>
      <c r="L11" s="57"/>
    </row>
    <row r="12" spans="1:15" s="9" customFormat="1" ht="33" customHeight="1" x14ac:dyDescent="0.2">
      <c r="B12" s="413" t="s">
        <v>273</v>
      </c>
      <c r="C12" s="409">
        <v>122</v>
      </c>
      <c r="D12" s="410">
        <v>976</v>
      </c>
      <c r="E12" s="410">
        <v>0</v>
      </c>
      <c r="F12" s="414">
        <v>0</v>
      </c>
    </row>
    <row r="13" spans="1:15" s="9" customFormat="1" ht="25.35" customHeight="1" x14ac:dyDescent="0.2">
      <c r="B13" s="408" t="s">
        <v>102</v>
      </c>
      <c r="C13" s="409">
        <v>130</v>
      </c>
      <c r="D13" s="410">
        <v>12583</v>
      </c>
      <c r="E13" s="411">
        <v>12048</v>
      </c>
      <c r="F13" s="412">
        <v>21315</v>
      </c>
      <c r="I13" s="9" t="s">
        <v>271</v>
      </c>
    </row>
    <row r="14" spans="1:15" s="9" customFormat="1" ht="30.75" customHeight="1" x14ac:dyDescent="0.2">
      <c r="B14" s="408" t="s">
        <v>103</v>
      </c>
      <c r="C14" s="409">
        <v>140</v>
      </c>
      <c r="D14" s="410">
        <f>D15-D16</f>
        <v>1361584</v>
      </c>
      <c r="E14" s="411">
        <v>455677</v>
      </c>
      <c r="F14" s="412">
        <v>129415</v>
      </c>
      <c r="I14" s="370">
        <f>D19-D23</f>
        <v>305819</v>
      </c>
      <c r="J14" s="370">
        <f t="shared" ref="J14:K14" si="2">E19-E23</f>
        <v>2065052</v>
      </c>
      <c r="K14" s="370">
        <f t="shared" si="2"/>
        <v>2007922</v>
      </c>
    </row>
    <row r="15" spans="1:15" s="9" customFormat="1" ht="25.35" customHeight="1" x14ac:dyDescent="0.2">
      <c r="B15" s="413" t="s">
        <v>104</v>
      </c>
      <c r="C15" s="409">
        <v>141</v>
      </c>
      <c r="D15" s="410">
        <v>1361594</v>
      </c>
      <c r="E15" s="411">
        <v>455677</v>
      </c>
      <c r="F15" s="412">
        <v>129415</v>
      </c>
      <c r="I15" s="57"/>
      <c r="J15" s="57"/>
      <c r="K15" s="57"/>
      <c r="L15" s="57"/>
    </row>
    <row r="16" spans="1:15" s="9" customFormat="1" ht="33" customHeight="1" x14ac:dyDescent="0.2">
      <c r="B16" s="413" t="s">
        <v>274</v>
      </c>
      <c r="C16" s="409">
        <v>142</v>
      </c>
      <c r="D16" s="410">
        <v>10</v>
      </c>
      <c r="E16" s="410">
        <v>0</v>
      </c>
      <c r="F16" s="414">
        <v>0</v>
      </c>
    </row>
    <row r="17" spans="2:9" s="9" customFormat="1" ht="26.65" customHeight="1" x14ac:dyDescent="0.2">
      <c r="B17" s="408" t="s">
        <v>105</v>
      </c>
      <c r="C17" s="409">
        <v>150</v>
      </c>
      <c r="D17" s="410">
        <f>D18-D22</f>
        <v>1965146</v>
      </c>
      <c r="E17" s="411">
        <f t="shared" ref="E17:F17" si="3">E18-E22</f>
        <v>4334606</v>
      </c>
      <c r="F17" s="412">
        <f t="shared" si="3"/>
        <v>3949207</v>
      </c>
    </row>
    <row r="18" spans="2:9" s="9" customFormat="1" ht="13.35" customHeight="1" x14ac:dyDescent="0.2">
      <c r="B18" s="408" t="s">
        <v>106</v>
      </c>
      <c r="C18" s="409">
        <v>155</v>
      </c>
      <c r="D18" s="410">
        <f>D19+D21</f>
        <v>2010169</v>
      </c>
      <c r="E18" s="411">
        <f>E19+E21+E20</f>
        <v>4398927</v>
      </c>
      <c r="F18" s="412">
        <f>F19+F21+F20</f>
        <v>3949207</v>
      </c>
    </row>
    <row r="19" spans="2:9" s="9" customFormat="1" ht="40.5" customHeight="1" x14ac:dyDescent="0.2">
      <c r="B19" s="408" t="s">
        <v>275</v>
      </c>
      <c r="C19" s="409">
        <v>151</v>
      </c>
      <c r="D19" s="410">
        <v>316699</v>
      </c>
      <c r="E19" s="411">
        <v>2087251</v>
      </c>
      <c r="F19" s="412">
        <v>2007922</v>
      </c>
      <c r="H19" s="57"/>
    </row>
    <row r="20" spans="2:9" s="9" customFormat="1" ht="37.35" customHeight="1" x14ac:dyDescent="0.2">
      <c r="B20" s="408" t="s">
        <v>107</v>
      </c>
      <c r="C20" s="409">
        <v>152</v>
      </c>
      <c r="D20" s="410">
        <v>0</v>
      </c>
      <c r="E20" s="411">
        <v>20558</v>
      </c>
      <c r="F20" s="412">
        <v>40000</v>
      </c>
      <c r="H20" s="57"/>
    </row>
    <row r="21" spans="2:9" s="9" customFormat="1" ht="25.35" customHeight="1" x14ac:dyDescent="0.2">
      <c r="B21" s="408" t="s">
        <v>108</v>
      </c>
      <c r="C21" s="409">
        <v>153</v>
      </c>
      <c r="D21" s="410">
        <v>1693470</v>
      </c>
      <c r="E21" s="411">
        <f>2311676-E20</f>
        <v>2291118</v>
      </c>
      <c r="F21" s="412">
        <f>1941285-F20</f>
        <v>1901285</v>
      </c>
    </row>
    <row r="22" spans="2:9" s="9" customFormat="1" ht="25.35" customHeight="1" x14ac:dyDescent="0.2">
      <c r="B22" s="408" t="s">
        <v>276</v>
      </c>
      <c r="C22" s="409">
        <v>156</v>
      </c>
      <c r="D22" s="410">
        <f>D23+D24</f>
        <v>45023</v>
      </c>
      <c r="E22" s="411">
        <f>E23+E24</f>
        <v>64321</v>
      </c>
      <c r="F22" s="414">
        <v>0</v>
      </c>
    </row>
    <row r="23" spans="2:9" s="9" customFormat="1" ht="49.35" customHeight="1" x14ac:dyDescent="0.2">
      <c r="B23" s="408" t="s">
        <v>277</v>
      </c>
      <c r="C23" s="409">
        <v>157</v>
      </c>
      <c r="D23" s="410">
        <v>10880</v>
      </c>
      <c r="E23" s="411">
        <v>22199</v>
      </c>
      <c r="F23" s="414">
        <v>0</v>
      </c>
      <c r="I23" s="57"/>
    </row>
    <row r="24" spans="2:9" s="9" customFormat="1" ht="25.35" customHeight="1" x14ac:dyDescent="0.2">
      <c r="B24" s="408" t="s">
        <v>278</v>
      </c>
      <c r="C24" s="409">
        <v>158</v>
      </c>
      <c r="D24" s="410">
        <v>34143</v>
      </c>
      <c r="E24" s="411">
        <v>42122</v>
      </c>
      <c r="F24" s="414">
        <v>0</v>
      </c>
    </row>
    <row r="25" spans="2:9" s="9" customFormat="1" ht="28.5" customHeight="1" x14ac:dyDescent="0.2">
      <c r="B25" s="408" t="s">
        <v>225</v>
      </c>
      <c r="C25" s="409">
        <v>160</v>
      </c>
      <c r="D25" s="410">
        <v>12397</v>
      </c>
      <c r="E25" s="411">
        <v>12605</v>
      </c>
      <c r="F25" s="412">
        <v>15885</v>
      </c>
    </row>
    <row r="26" spans="2:9" s="9" customFormat="1" ht="25.35" customHeight="1" x14ac:dyDescent="0.2">
      <c r="B26" s="408" t="s">
        <v>109</v>
      </c>
      <c r="C26" s="409">
        <v>170</v>
      </c>
      <c r="D26" s="410">
        <f>D27+D30</f>
        <v>863740</v>
      </c>
      <c r="E26" s="411">
        <f>E27+E30</f>
        <v>950077</v>
      </c>
      <c r="F26" s="412">
        <f t="shared" ref="F26" si="4">F27+F30</f>
        <v>761416</v>
      </c>
    </row>
    <row r="27" spans="2:9" s="9" customFormat="1" ht="27.75" customHeight="1" x14ac:dyDescent="0.2">
      <c r="B27" s="408" t="s">
        <v>110</v>
      </c>
      <c r="C27" s="409">
        <v>171</v>
      </c>
      <c r="D27" s="410">
        <f>D28-D29</f>
        <v>486377</v>
      </c>
      <c r="E27" s="411">
        <f>E28-E29</f>
        <v>817188</v>
      </c>
      <c r="F27" s="412">
        <f t="shared" ref="F27" si="5">F28-F29</f>
        <v>520940</v>
      </c>
    </row>
    <row r="28" spans="2:9" s="9" customFormat="1" ht="25.35" customHeight="1" x14ac:dyDescent="0.2">
      <c r="B28" s="408" t="s">
        <v>111</v>
      </c>
      <c r="C28" s="409">
        <v>175</v>
      </c>
      <c r="D28" s="410">
        <v>500324</v>
      </c>
      <c r="E28" s="411">
        <v>855468</v>
      </c>
      <c r="F28" s="412">
        <v>555613</v>
      </c>
    </row>
    <row r="29" spans="2:9" s="9" customFormat="1" ht="37.35" customHeight="1" x14ac:dyDescent="0.2">
      <c r="B29" s="408" t="s">
        <v>279</v>
      </c>
      <c r="C29" s="409">
        <v>176</v>
      </c>
      <c r="D29" s="410">
        <v>13947</v>
      </c>
      <c r="E29" s="411">
        <v>38280</v>
      </c>
      <c r="F29" s="412">
        <v>34673</v>
      </c>
    </row>
    <row r="30" spans="2:9" s="9" customFormat="1" ht="37.35" customHeight="1" x14ac:dyDescent="0.2">
      <c r="B30" s="408" t="s">
        <v>113</v>
      </c>
      <c r="C30" s="409">
        <v>172</v>
      </c>
      <c r="D30" s="410">
        <f>D31-D32</f>
        <v>377363</v>
      </c>
      <c r="E30" s="411">
        <f t="shared" ref="E30" si="6">E31-E32</f>
        <v>132889</v>
      </c>
      <c r="F30" s="412">
        <f>F31-F32</f>
        <v>240476</v>
      </c>
    </row>
    <row r="31" spans="2:9" s="9" customFormat="1" ht="37.35" customHeight="1" x14ac:dyDescent="0.2">
      <c r="B31" s="408" t="s">
        <v>114</v>
      </c>
      <c r="C31" s="409">
        <v>177</v>
      </c>
      <c r="D31" s="410">
        <v>377596</v>
      </c>
      <c r="E31" s="411">
        <v>133037</v>
      </c>
      <c r="F31" s="412">
        <v>240476</v>
      </c>
    </row>
    <row r="32" spans="2:9" s="9" customFormat="1" ht="25.35" customHeight="1" x14ac:dyDescent="0.2">
      <c r="B32" s="408" t="s">
        <v>280</v>
      </c>
      <c r="C32" s="409">
        <v>178</v>
      </c>
      <c r="D32" s="410">
        <v>233</v>
      </c>
      <c r="E32" s="411">
        <v>148</v>
      </c>
      <c r="F32" s="414">
        <v>0</v>
      </c>
    </row>
    <row r="33" spans="2:16" s="9" customFormat="1" ht="25.9" customHeight="1" x14ac:dyDescent="0.2">
      <c r="B33" s="415" t="s">
        <v>284</v>
      </c>
      <c r="C33" s="409">
        <v>100</v>
      </c>
      <c r="D33" s="410">
        <f>D7+D10+D13+D14+D17+D25+D26</f>
        <v>4998754</v>
      </c>
      <c r="E33" s="411">
        <f t="shared" ref="E33:F33" si="7">E7+E10+E13+E14+E17+E25+E26</f>
        <v>6452236</v>
      </c>
      <c r="F33" s="412">
        <f t="shared" si="7"/>
        <v>5780771</v>
      </c>
      <c r="P33" s="175"/>
    </row>
    <row r="34" spans="2:16" s="9" customFormat="1" ht="16.5" customHeight="1" x14ac:dyDescent="0.2">
      <c r="B34" s="416" t="s">
        <v>226</v>
      </c>
      <c r="C34" s="417"/>
      <c r="D34" s="410"/>
      <c r="E34" s="418"/>
      <c r="F34" s="419"/>
      <c r="P34" s="175"/>
    </row>
    <row r="35" spans="2:16" s="9" customFormat="1" ht="21.75" customHeight="1" x14ac:dyDescent="0.2">
      <c r="B35" s="408" t="s">
        <v>98</v>
      </c>
      <c r="C35" s="409">
        <v>210</v>
      </c>
      <c r="D35" s="410">
        <f>D36-D37</f>
        <v>0</v>
      </c>
      <c r="E35" s="411">
        <f>E36-E37</f>
        <v>237873</v>
      </c>
      <c r="F35" s="414">
        <f>F36-F37</f>
        <v>0</v>
      </c>
      <c r="P35" s="175"/>
    </row>
    <row r="36" spans="2:16" s="9" customFormat="1" ht="25.35" customHeight="1" x14ac:dyDescent="0.2">
      <c r="B36" s="408" t="s">
        <v>99</v>
      </c>
      <c r="C36" s="409">
        <v>211</v>
      </c>
      <c r="D36" s="410">
        <v>0</v>
      </c>
      <c r="E36" s="411">
        <v>237873</v>
      </c>
      <c r="F36" s="414">
        <v>0</v>
      </c>
      <c r="I36" s="370"/>
      <c r="P36" s="175"/>
    </row>
    <row r="37" spans="2:16" s="9" customFormat="1" ht="37.35" customHeight="1" x14ac:dyDescent="0.2">
      <c r="B37" s="408" t="s">
        <v>272</v>
      </c>
      <c r="C37" s="409">
        <v>212</v>
      </c>
      <c r="D37" s="410">
        <v>0</v>
      </c>
      <c r="E37" s="420">
        <v>0</v>
      </c>
      <c r="F37" s="414">
        <v>0</v>
      </c>
      <c r="P37" s="175"/>
    </row>
    <row r="38" spans="2:16" s="9" customFormat="1" ht="25.35" customHeight="1" x14ac:dyDescent="0.2">
      <c r="B38" s="408" t="s">
        <v>109</v>
      </c>
      <c r="C38" s="409">
        <v>270</v>
      </c>
      <c r="D38" s="410">
        <f>D43</f>
        <v>504197</v>
      </c>
      <c r="E38" s="411">
        <v>20293</v>
      </c>
      <c r="F38" s="414">
        <v>0</v>
      </c>
      <c r="P38" s="175"/>
    </row>
    <row r="39" spans="2:16" s="9" customFormat="1" ht="25.35" customHeight="1" x14ac:dyDescent="0.2">
      <c r="B39" s="408" t="s">
        <v>124</v>
      </c>
      <c r="C39" s="409">
        <v>271</v>
      </c>
      <c r="D39" s="410">
        <v>0</v>
      </c>
      <c r="E39" s="411">
        <v>20293</v>
      </c>
      <c r="F39" s="414">
        <v>0</v>
      </c>
      <c r="P39" s="175"/>
    </row>
    <row r="40" spans="2:16" s="9" customFormat="1" ht="25.35" customHeight="1" x14ac:dyDescent="0.2">
      <c r="B40" s="408" t="s">
        <v>112</v>
      </c>
      <c r="C40" s="409">
        <v>275</v>
      </c>
      <c r="D40" s="410">
        <v>0</v>
      </c>
      <c r="E40" s="411">
        <v>20293</v>
      </c>
      <c r="F40" s="414">
        <v>0</v>
      </c>
      <c r="P40" s="175"/>
    </row>
    <row r="41" spans="2:16" s="9" customFormat="1" ht="37.35" customHeight="1" x14ac:dyDescent="0.2">
      <c r="B41" s="408" t="s">
        <v>281</v>
      </c>
      <c r="C41" s="409">
        <v>276</v>
      </c>
      <c r="D41" s="410">
        <v>0</v>
      </c>
      <c r="E41" s="420">
        <v>0</v>
      </c>
      <c r="F41" s="414">
        <v>0</v>
      </c>
      <c r="P41" s="175"/>
    </row>
    <row r="42" spans="2:16" s="9" customFormat="1" ht="37.35" customHeight="1" x14ac:dyDescent="0.2">
      <c r="B42" s="408" t="s">
        <v>113</v>
      </c>
      <c r="C42" s="409">
        <v>272</v>
      </c>
      <c r="D42" s="410">
        <v>504197</v>
      </c>
      <c r="E42" s="420">
        <v>0</v>
      </c>
      <c r="F42" s="414">
        <v>0</v>
      </c>
      <c r="P42" s="175"/>
    </row>
    <row r="43" spans="2:16" s="9" customFormat="1" ht="37.35" customHeight="1" x14ac:dyDescent="0.2">
      <c r="B43" s="408" t="s">
        <v>114</v>
      </c>
      <c r="C43" s="409">
        <v>277</v>
      </c>
      <c r="D43" s="410">
        <v>504197</v>
      </c>
      <c r="E43" s="420">
        <v>0</v>
      </c>
      <c r="F43" s="414">
        <v>0</v>
      </c>
    </row>
    <row r="44" spans="2:16" s="9" customFormat="1" ht="25.35" customHeight="1" x14ac:dyDescent="0.2">
      <c r="B44" s="408" t="s">
        <v>282</v>
      </c>
      <c r="C44" s="409">
        <v>278</v>
      </c>
      <c r="D44" s="410">
        <v>0</v>
      </c>
      <c r="E44" s="420">
        <v>0</v>
      </c>
      <c r="F44" s="414">
        <v>0</v>
      </c>
    </row>
    <row r="45" spans="2:16" s="9" customFormat="1" ht="25.9" customHeight="1" thickBot="1" x14ac:dyDescent="0.25">
      <c r="B45" s="421" t="s">
        <v>227</v>
      </c>
      <c r="C45" s="422">
        <v>200</v>
      </c>
      <c r="D45" s="423">
        <f>D38+D35</f>
        <v>504197</v>
      </c>
      <c r="E45" s="424">
        <f t="shared" ref="E45:F45" si="8">E38+E35</f>
        <v>258166</v>
      </c>
      <c r="F45" s="425">
        <f t="shared" si="8"/>
        <v>0</v>
      </c>
    </row>
    <row r="46" spans="2:16" s="9" customFormat="1" ht="25.9" customHeight="1" thickBot="1" x14ac:dyDescent="0.25">
      <c r="B46" s="426" t="s">
        <v>115</v>
      </c>
      <c r="C46" s="427"/>
      <c r="D46" s="428">
        <f>D33+D45</f>
        <v>5502951</v>
      </c>
      <c r="E46" s="428">
        <f t="shared" ref="E46:F46" si="9">E33+E45</f>
        <v>6710402</v>
      </c>
      <c r="F46" s="429">
        <f t="shared" si="9"/>
        <v>5780771</v>
      </c>
    </row>
  </sheetData>
  <mergeCells count="2">
    <mergeCell ref="B2:F2"/>
    <mergeCell ref="E1:F1"/>
  </mergeCells>
  <printOptions horizontalCentered="1"/>
  <pageMargins left="0.78740157480314965" right="0.59055118110236227" top="0.78740157480314965" bottom="0.78740157480314965" header="0.51181102362204722" footer="0.27559055118110237"/>
  <pageSetup paperSize="9" scale="39" firstPageNumber="56" orientation="portrait" useFirstPageNumber="1" horizontalDpi="300" verticalDpi="300" r:id="rId1"/>
  <headerFooter scaleWithDoc="0">
    <oddHeader>&amp;R&amp;"Arial,полужирный"&amp;10Приложение 8</oddHead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F0"/>
    <outlinePr summaryBelow="0" summaryRight="0"/>
    <pageSetUpPr autoPageBreaks="0" fitToPage="1"/>
  </sheetPr>
  <dimension ref="A1:H57"/>
  <sheetViews>
    <sheetView view="pageBreakPreview" topLeftCell="A13" zoomScaleSheetLayoutView="100" workbookViewId="0">
      <selection activeCell="C16" sqref="C16"/>
    </sheetView>
  </sheetViews>
  <sheetFormatPr defaultColWidth="8" defaultRowHeight="29.45" customHeight="1" x14ac:dyDescent="0.2"/>
  <cols>
    <col min="1" max="2" width="0.85546875" style="7" customWidth="1"/>
    <col min="3" max="3" width="50" style="7" customWidth="1"/>
    <col min="4" max="4" width="5" style="66" customWidth="1"/>
    <col min="5" max="7" width="12.28515625" style="66" customWidth="1"/>
    <col min="8" max="222" width="8" style="8"/>
    <col min="223" max="224" width="0.85546875" style="8" customWidth="1"/>
    <col min="225" max="239" width="2.42578125" style="8" customWidth="1"/>
    <col min="240" max="240" width="13.5703125" style="8" customWidth="1"/>
    <col min="241" max="241" width="2.85546875" style="8" customWidth="1"/>
    <col min="242" max="242" width="4.140625" style="8" customWidth="1"/>
    <col min="243" max="244" width="2.42578125" style="8" customWidth="1"/>
    <col min="245" max="245" width="5.28515625" style="8" customWidth="1"/>
    <col min="246" max="246" width="2.42578125" style="8" customWidth="1"/>
    <col min="247" max="247" width="3.85546875" style="8" customWidth="1"/>
    <col min="248" max="249" width="2.42578125" style="8" customWidth="1"/>
    <col min="250" max="250" width="5.28515625" style="8" customWidth="1"/>
    <col min="251" max="251" width="2.42578125" style="8" customWidth="1"/>
    <col min="252" max="252" width="4.28515625" style="8" customWidth="1"/>
    <col min="253" max="254" width="2.42578125" style="8" customWidth="1"/>
    <col min="255" max="255" width="5.28515625" style="8" customWidth="1"/>
    <col min="256" max="261" width="2.42578125" style="8" customWidth="1"/>
    <col min="262" max="262" width="13.42578125" style="8" customWidth="1"/>
    <col min="263" max="478" width="8" style="8"/>
    <col min="479" max="480" width="0.85546875" style="8" customWidth="1"/>
    <col min="481" max="495" width="2.42578125" style="8" customWidth="1"/>
    <col min="496" max="496" width="13.5703125" style="8" customWidth="1"/>
    <col min="497" max="497" width="2.85546875" style="8" customWidth="1"/>
    <col min="498" max="498" width="4.140625" style="8" customWidth="1"/>
    <col min="499" max="500" width="2.42578125" style="8" customWidth="1"/>
    <col min="501" max="501" width="5.28515625" style="8" customWidth="1"/>
    <col min="502" max="502" width="2.42578125" style="8" customWidth="1"/>
    <col min="503" max="503" width="3.85546875" style="8" customWidth="1"/>
    <col min="504" max="505" width="2.42578125" style="8" customWidth="1"/>
    <col min="506" max="506" width="5.28515625" style="8" customWidth="1"/>
    <col min="507" max="507" width="2.42578125" style="8" customWidth="1"/>
    <col min="508" max="508" width="4.28515625" style="8" customWidth="1"/>
    <col min="509" max="510" width="2.42578125" style="8" customWidth="1"/>
    <col min="511" max="511" width="5.28515625" style="8" customWidth="1"/>
    <col min="512" max="517" width="2.42578125" style="8" customWidth="1"/>
    <col min="518" max="518" width="13.42578125" style="8" customWidth="1"/>
    <col min="519" max="734" width="8" style="8"/>
    <col min="735" max="736" width="0.85546875" style="8" customWidth="1"/>
    <col min="737" max="751" width="2.42578125" style="8" customWidth="1"/>
    <col min="752" max="752" width="13.5703125" style="8" customWidth="1"/>
    <col min="753" max="753" width="2.85546875" style="8" customWidth="1"/>
    <col min="754" max="754" width="4.140625" style="8" customWidth="1"/>
    <col min="755" max="756" width="2.42578125" style="8" customWidth="1"/>
    <col min="757" max="757" width="5.28515625" style="8" customWidth="1"/>
    <col min="758" max="758" width="2.42578125" style="8" customWidth="1"/>
    <col min="759" max="759" width="3.85546875" style="8" customWidth="1"/>
    <col min="760" max="761" width="2.42578125" style="8" customWidth="1"/>
    <col min="762" max="762" width="5.28515625" style="8" customWidth="1"/>
    <col min="763" max="763" width="2.42578125" style="8" customWidth="1"/>
    <col min="764" max="764" width="4.28515625" style="8" customWidth="1"/>
    <col min="765" max="766" width="2.42578125" style="8" customWidth="1"/>
    <col min="767" max="767" width="5.28515625" style="8" customWidth="1"/>
    <col min="768" max="773" width="2.42578125" style="8" customWidth="1"/>
    <col min="774" max="774" width="13.42578125" style="8" customWidth="1"/>
    <col min="775" max="990" width="8" style="8"/>
    <col min="991" max="992" width="0.85546875" style="8" customWidth="1"/>
    <col min="993" max="1007" width="2.42578125" style="8" customWidth="1"/>
    <col min="1008" max="1008" width="13.5703125" style="8" customWidth="1"/>
    <col min="1009" max="1009" width="2.85546875" style="8" customWidth="1"/>
    <col min="1010" max="1010" width="4.140625" style="8" customWidth="1"/>
    <col min="1011" max="1012" width="2.42578125" style="8" customWidth="1"/>
    <col min="1013" max="1013" width="5.28515625" style="8" customWidth="1"/>
    <col min="1014" max="1014" width="2.42578125" style="8" customWidth="1"/>
    <col min="1015" max="1015" width="3.85546875" style="8" customWidth="1"/>
    <col min="1016" max="1017" width="2.42578125" style="8" customWidth="1"/>
    <col min="1018" max="1018" width="5.28515625" style="8" customWidth="1"/>
    <col min="1019" max="1019" width="2.42578125" style="8" customWidth="1"/>
    <col min="1020" max="1020" width="4.28515625" style="8" customWidth="1"/>
    <col min="1021" max="1022" width="2.42578125" style="8" customWidth="1"/>
    <col min="1023" max="1023" width="5.28515625" style="8" customWidth="1"/>
    <col min="1024" max="1029" width="2.42578125" style="8" customWidth="1"/>
    <col min="1030" max="1030" width="13.42578125" style="8" customWidth="1"/>
    <col min="1031" max="1246" width="8" style="8"/>
    <col min="1247" max="1248" width="0.85546875" style="8" customWidth="1"/>
    <col min="1249" max="1263" width="2.42578125" style="8" customWidth="1"/>
    <col min="1264" max="1264" width="13.5703125" style="8" customWidth="1"/>
    <col min="1265" max="1265" width="2.85546875" style="8" customWidth="1"/>
    <col min="1266" max="1266" width="4.140625" style="8" customWidth="1"/>
    <col min="1267" max="1268" width="2.42578125" style="8" customWidth="1"/>
    <col min="1269" max="1269" width="5.28515625" style="8" customWidth="1"/>
    <col min="1270" max="1270" width="2.42578125" style="8" customWidth="1"/>
    <col min="1271" max="1271" width="3.85546875" style="8" customWidth="1"/>
    <col min="1272" max="1273" width="2.42578125" style="8" customWidth="1"/>
    <col min="1274" max="1274" width="5.28515625" style="8" customWidth="1"/>
    <col min="1275" max="1275" width="2.42578125" style="8" customWidth="1"/>
    <col min="1276" max="1276" width="4.28515625" style="8" customWidth="1"/>
    <col min="1277" max="1278" width="2.42578125" style="8" customWidth="1"/>
    <col min="1279" max="1279" width="5.28515625" style="8" customWidth="1"/>
    <col min="1280" max="1285" width="2.42578125" style="8" customWidth="1"/>
    <col min="1286" max="1286" width="13.42578125" style="8" customWidth="1"/>
    <col min="1287" max="1502" width="8" style="8"/>
    <col min="1503" max="1504" width="0.85546875" style="8" customWidth="1"/>
    <col min="1505" max="1519" width="2.42578125" style="8" customWidth="1"/>
    <col min="1520" max="1520" width="13.5703125" style="8" customWidth="1"/>
    <col min="1521" max="1521" width="2.85546875" style="8" customWidth="1"/>
    <col min="1522" max="1522" width="4.140625" style="8" customWidth="1"/>
    <col min="1523" max="1524" width="2.42578125" style="8" customWidth="1"/>
    <col min="1525" max="1525" width="5.28515625" style="8" customWidth="1"/>
    <col min="1526" max="1526" width="2.42578125" style="8" customWidth="1"/>
    <col min="1527" max="1527" width="3.85546875" style="8" customWidth="1"/>
    <col min="1528" max="1529" width="2.42578125" style="8" customWidth="1"/>
    <col min="1530" max="1530" width="5.28515625" style="8" customWidth="1"/>
    <col min="1531" max="1531" width="2.42578125" style="8" customWidth="1"/>
    <col min="1532" max="1532" width="4.28515625" style="8" customWidth="1"/>
    <col min="1533" max="1534" width="2.42578125" style="8" customWidth="1"/>
    <col min="1535" max="1535" width="5.28515625" style="8" customWidth="1"/>
    <col min="1536" max="1541" width="2.42578125" style="8" customWidth="1"/>
    <col min="1542" max="1542" width="13.42578125" style="8" customWidth="1"/>
    <col min="1543" max="1758" width="8" style="8"/>
    <col min="1759" max="1760" width="0.85546875" style="8" customWidth="1"/>
    <col min="1761" max="1775" width="2.42578125" style="8" customWidth="1"/>
    <col min="1776" max="1776" width="13.5703125" style="8" customWidth="1"/>
    <col min="1777" max="1777" width="2.85546875" style="8" customWidth="1"/>
    <col min="1778" max="1778" width="4.140625" style="8" customWidth="1"/>
    <col min="1779" max="1780" width="2.42578125" style="8" customWidth="1"/>
    <col min="1781" max="1781" width="5.28515625" style="8" customWidth="1"/>
    <col min="1782" max="1782" width="2.42578125" style="8" customWidth="1"/>
    <col min="1783" max="1783" width="3.85546875" style="8" customWidth="1"/>
    <col min="1784" max="1785" width="2.42578125" style="8" customWidth="1"/>
    <col min="1786" max="1786" width="5.28515625" style="8" customWidth="1"/>
    <col min="1787" max="1787" width="2.42578125" style="8" customWidth="1"/>
    <col min="1788" max="1788" width="4.28515625" style="8" customWidth="1"/>
    <col min="1789" max="1790" width="2.42578125" style="8" customWidth="1"/>
    <col min="1791" max="1791" width="5.28515625" style="8" customWidth="1"/>
    <col min="1792" max="1797" width="2.42578125" style="8" customWidth="1"/>
    <col min="1798" max="1798" width="13.42578125" style="8" customWidth="1"/>
    <col min="1799" max="2014" width="8" style="8"/>
    <col min="2015" max="2016" width="0.85546875" style="8" customWidth="1"/>
    <col min="2017" max="2031" width="2.42578125" style="8" customWidth="1"/>
    <col min="2032" max="2032" width="13.5703125" style="8" customWidth="1"/>
    <col min="2033" max="2033" width="2.85546875" style="8" customWidth="1"/>
    <col min="2034" max="2034" width="4.140625" style="8" customWidth="1"/>
    <col min="2035" max="2036" width="2.42578125" style="8" customWidth="1"/>
    <col min="2037" max="2037" width="5.28515625" style="8" customWidth="1"/>
    <col min="2038" max="2038" width="2.42578125" style="8" customWidth="1"/>
    <col min="2039" max="2039" width="3.85546875" style="8" customWidth="1"/>
    <col min="2040" max="2041" width="2.42578125" style="8" customWidth="1"/>
    <col min="2042" max="2042" width="5.28515625" style="8" customWidth="1"/>
    <col min="2043" max="2043" width="2.42578125" style="8" customWidth="1"/>
    <col min="2044" max="2044" width="4.28515625" style="8" customWidth="1"/>
    <col min="2045" max="2046" width="2.42578125" style="8" customWidth="1"/>
    <col min="2047" max="2047" width="5.28515625" style="8" customWidth="1"/>
    <col min="2048" max="2053" width="2.42578125" style="8" customWidth="1"/>
    <col min="2054" max="2054" width="13.42578125" style="8" customWidth="1"/>
    <col min="2055" max="2270" width="8" style="8"/>
    <col min="2271" max="2272" width="0.85546875" style="8" customWidth="1"/>
    <col min="2273" max="2287" width="2.42578125" style="8" customWidth="1"/>
    <col min="2288" max="2288" width="13.5703125" style="8" customWidth="1"/>
    <col min="2289" max="2289" width="2.85546875" style="8" customWidth="1"/>
    <col min="2290" max="2290" width="4.140625" style="8" customWidth="1"/>
    <col min="2291" max="2292" width="2.42578125" style="8" customWidth="1"/>
    <col min="2293" max="2293" width="5.28515625" style="8" customWidth="1"/>
    <col min="2294" max="2294" width="2.42578125" style="8" customWidth="1"/>
    <col min="2295" max="2295" width="3.85546875" style="8" customWidth="1"/>
    <col min="2296" max="2297" width="2.42578125" style="8" customWidth="1"/>
    <col min="2298" max="2298" width="5.28515625" style="8" customWidth="1"/>
    <col min="2299" max="2299" width="2.42578125" style="8" customWidth="1"/>
    <col min="2300" max="2300" width="4.28515625" style="8" customWidth="1"/>
    <col min="2301" max="2302" width="2.42578125" style="8" customWidth="1"/>
    <col min="2303" max="2303" width="5.28515625" style="8" customWidth="1"/>
    <col min="2304" max="2309" width="2.42578125" style="8" customWidth="1"/>
    <col min="2310" max="2310" width="13.42578125" style="8" customWidth="1"/>
    <col min="2311" max="2526" width="8" style="8"/>
    <col min="2527" max="2528" width="0.85546875" style="8" customWidth="1"/>
    <col min="2529" max="2543" width="2.42578125" style="8" customWidth="1"/>
    <col min="2544" max="2544" width="13.5703125" style="8" customWidth="1"/>
    <col min="2545" max="2545" width="2.85546875" style="8" customWidth="1"/>
    <col min="2546" max="2546" width="4.140625" style="8" customWidth="1"/>
    <col min="2547" max="2548" width="2.42578125" style="8" customWidth="1"/>
    <col min="2549" max="2549" width="5.28515625" style="8" customWidth="1"/>
    <col min="2550" max="2550" width="2.42578125" style="8" customWidth="1"/>
    <col min="2551" max="2551" width="3.85546875" style="8" customWidth="1"/>
    <col min="2552" max="2553" width="2.42578125" style="8" customWidth="1"/>
    <col min="2554" max="2554" width="5.28515625" style="8" customWidth="1"/>
    <col min="2555" max="2555" width="2.42578125" style="8" customWidth="1"/>
    <col min="2556" max="2556" width="4.28515625" style="8" customWidth="1"/>
    <col min="2557" max="2558" width="2.42578125" style="8" customWidth="1"/>
    <col min="2559" max="2559" width="5.28515625" style="8" customWidth="1"/>
    <col min="2560" max="2565" width="2.42578125" style="8" customWidth="1"/>
    <col min="2566" max="2566" width="13.42578125" style="8" customWidth="1"/>
    <col min="2567" max="2782" width="8" style="8"/>
    <col min="2783" max="2784" width="0.85546875" style="8" customWidth="1"/>
    <col min="2785" max="2799" width="2.42578125" style="8" customWidth="1"/>
    <col min="2800" max="2800" width="13.5703125" style="8" customWidth="1"/>
    <col min="2801" max="2801" width="2.85546875" style="8" customWidth="1"/>
    <col min="2802" max="2802" width="4.140625" style="8" customWidth="1"/>
    <col min="2803" max="2804" width="2.42578125" style="8" customWidth="1"/>
    <col min="2805" max="2805" width="5.28515625" style="8" customWidth="1"/>
    <col min="2806" max="2806" width="2.42578125" style="8" customWidth="1"/>
    <col min="2807" max="2807" width="3.85546875" style="8" customWidth="1"/>
    <col min="2808" max="2809" width="2.42578125" style="8" customWidth="1"/>
    <col min="2810" max="2810" width="5.28515625" style="8" customWidth="1"/>
    <col min="2811" max="2811" width="2.42578125" style="8" customWidth="1"/>
    <col min="2812" max="2812" width="4.28515625" style="8" customWidth="1"/>
    <col min="2813" max="2814" width="2.42578125" style="8" customWidth="1"/>
    <col min="2815" max="2815" width="5.28515625" style="8" customWidth="1"/>
    <col min="2816" max="2821" width="2.42578125" style="8" customWidth="1"/>
    <col min="2822" max="2822" width="13.42578125" style="8" customWidth="1"/>
    <col min="2823" max="3038" width="8" style="8"/>
    <col min="3039" max="3040" width="0.85546875" style="8" customWidth="1"/>
    <col min="3041" max="3055" width="2.42578125" style="8" customWidth="1"/>
    <col min="3056" max="3056" width="13.5703125" style="8" customWidth="1"/>
    <col min="3057" max="3057" width="2.85546875" style="8" customWidth="1"/>
    <col min="3058" max="3058" width="4.140625" style="8" customWidth="1"/>
    <col min="3059" max="3060" width="2.42578125" style="8" customWidth="1"/>
    <col min="3061" max="3061" width="5.28515625" style="8" customWidth="1"/>
    <col min="3062" max="3062" width="2.42578125" style="8" customWidth="1"/>
    <col min="3063" max="3063" width="3.85546875" style="8" customWidth="1"/>
    <col min="3064" max="3065" width="2.42578125" style="8" customWidth="1"/>
    <col min="3066" max="3066" width="5.28515625" style="8" customWidth="1"/>
    <col min="3067" max="3067" width="2.42578125" style="8" customWidth="1"/>
    <col min="3068" max="3068" width="4.28515625" style="8" customWidth="1"/>
    <col min="3069" max="3070" width="2.42578125" style="8" customWidth="1"/>
    <col min="3071" max="3071" width="5.28515625" style="8" customWidth="1"/>
    <col min="3072" max="3077" width="2.42578125" style="8" customWidth="1"/>
    <col min="3078" max="3078" width="13.42578125" style="8" customWidth="1"/>
    <col min="3079" max="3294" width="8" style="8"/>
    <col min="3295" max="3296" width="0.85546875" style="8" customWidth="1"/>
    <col min="3297" max="3311" width="2.42578125" style="8" customWidth="1"/>
    <col min="3312" max="3312" width="13.5703125" style="8" customWidth="1"/>
    <col min="3313" max="3313" width="2.85546875" style="8" customWidth="1"/>
    <col min="3314" max="3314" width="4.140625" style="8" customWidth="1"/>
    <col min="3315" max="3316" width="2.42578125" style="8" customWidth="1"/>
    <col min="3317" max="3317" width="5.28515625" style="8" customWidth="1"/>
    <col min="3318" max="3318" width="2.42578125" style="8" customWidth="1"/>
    <col min="3319" max="3319" width="3.85546875" style="8" customWidth="1"/>
    <col min="3320" max="3321" width="2.42578125" style="8" customWidth="1"/>
    <col min="3322" max="3322" width="5.28515625" style="8" customWidth="1"/>
    <col min="3323" max="3323" width="2.42578125" style="8" customWidth="1"/>
    <col min="3324" max="3324" width="4.28515625" style="8" customWidth="1"/>
    <col min="3325" max="3326" width="2.42578125" style="8" customWidth="1"/>
    <col min="3327" max="3327" width="5.28515625" style="8" customWidth="1"/>
    <col min="3328" max="3333" width="2.42578125" style="8" customWidth="1"/>
    <col min="3334" max="3334" width="13.42578125" style="8" customWidth="1"/>
    <col min="3335" max="3550" width="8" style="8"/>
    <col min="3551" max="3552" width="0.85546875" style="8" customWidth="1"/>
    <col min="3553" max="3567" width="2.42578125" style="8" customWidth="1"/>
    <col min="3568" max="3568" width="13.5703125" style="8" customWidth="1"/>
    <col min="3569" max="3569" width="2.85546875" style="8" customWidth="1"/>
    <col min="3570" max="3570" width="4.140625" style="8" customWidth="1"/>
    <col min="3571" max="3572" width="2.42578125" style="8" customWidth="1"/>
    <col min="3573" max="3573" width="5.28515625" style="8" customWidth="1"/>
    <col min="3574" max="3574" width="2.42578125" style="8" customWidth="1"/>
    <col min="3575" max="3575" width="3.85546875" style="8" customWidth="1"/>
    <col min="3576" max="3577" width="2.42578125" style="8" customWidth="1"/>
    <col min="3578" max="3578" width="5.28515625" style="8" customWidth="1"/>
    <col min="3579" max="3579" width="2.42578125" style="8" customWidth="1"/>
    <col min="3580" max="3580" width="4.28515625" style="8" customWidth="1"/>
    <col min="3581" max="3582" width="2.42578125" style="8" customWidth="1"/>
    <col min="3583" max="3583" width="5.28515625" style="8" customWidth="1"/>
    <col min="3584" max="3589" width="2.42578125" style="8" customWidth="1"/>
    <col min="3590" max="3590" width="13.42578125" style="8" customWidth="1"/>
    <col min="3591" max="3806" width="8" style="8"/>
    <col min="3807" max="3808" width="0.85546875" style="8" customWidth="1"/>
    <col min="3809" max="3823" width="2.42578125" style="8" customWidth="1"/>
    <col min="3824" max="3824" width="13.5703125" style="8" customWidth="1"/>
    <col min="3825" max="3825" width="2.85546875" style="8" customWidth="1"/>
    <col min="3826" max="3826" width="4.140625" style="8" customWidth="1"/>
    <col min="3827" max="3828" width="2.42578125" style="8" customWidth="1"/>
    <col min="3829" max="3829" width="5.28515625" style="8" customWidth="1"/>
    <col min="3830" max="3830" width="2.42578125" style="8" customWidth="1"/>
    <col min="3831" max="3831" width="3.85546875" style="8" customWidth="1"/>
    <col min="3832" max="3833" width="2.42578125" style="8" customWidth="1"/>
    <col min="3834" max="3834" width="5.28515625" style="8" customWidth="1"/>
    <col min="3835" max="3835" width="2.42578125" style="8" customWidth="1"/>
    <col min="3836" max="3836" width="4.28515625" style="8" customWidth="1"/>
    <col min="3837" max="3838" width="2.42578125" style="8" customWidth="1"/>
    <col min="3839" max="3839" width="5.28515625" style="8" customWidth="1"/>
    <col min="3840" max="3845" width="2.42578125" style="8" customWidth="1"/>
    <col min="3846" max="3846" width="13.42578125" style="8" customWidth="1"/>
    <col min="3847" max="4062" width="8" style="8"/>
    <col min="4063" max="4064" width="0.85546875" style="8" customWidth="1"/>
    <col min="4065" max="4079" width="2.42578125" style="8" customWidth="1"/>
    <col min="4080" max="4080" width="13.5703125" style="8" customWidth="1"/>
    <col min="4081" max="4081" width="2.85546875" style="8" customWidth="1"/>
    <col min="4082" max="4082" width="4.140625" style="8" customWidth="1"/>
    <col min="4083" max="4084" width="2.42578125" style="8" customWidth="1"/>
    <col min="4085" max="4085" width="5.28515625" style="8" customWidth="1"/>
    <col min="4086" max="4086" width="2.42578125" style="8" customWidth="1"/>
    <col min="4087" max="4087" width="3.85546875" style="8" customWidth="1"/>
    <col min="4088" max="4089" width="2.42578125" style="8" customWidth="1"/>
    <col min="4090" max="4090" width="5.28515625" style="8" customWidth="1"/>
    <col min="4091" max="4091" width="2.42578125" style="8" customWidth="1"/>
    <col min="4092" max="4092" width="4.28515625" style="8" customWidth="1"/>
    <col min="4093" max="4094" width="2.42578125" style="8" customWidth="1"/>
    <col min="4095" max="4095" width="5.28515625" style="8" customWidth="1"/>
    <col min="4096" max="4101" width="2.42578125" style="8" customWidth="1"/>
    <col min="4102" max="4102" width="13.42578125" style="8" customWidth="1"/>
    <col min="4103" max="4318" width="8" style="8"/>
    <col min="4319" max="4320" width="0.85546875" style="8" customWidth="1"/>
    <col min="4321" max="4335" width="2.42578125" style="8" customWidth="1"/>
    <col min="4336" max="4336" width="13.5703125" style="8" customWidth="1"/>
    <col min="4337" max="4337" width="2.85546875" style="8" customWidth="1"/>
    <col min="4338" max="4338" width="4.140625" style="8" customWidth="1"/>
    <col min="4339" max="4340" width="2.42578125" style="8" customWidth="1"/>
    <col min="4341" max="4341" width="5.28515625" style="8" customWidth="1"/>
    <col min="4342" max="4342" width="2.42578125" style="8" customWidth="1"/>
    <col min="4343" max="4343" width="3.85546875" style="8" customWidth="1"/>
    <col min="4344" max="4345" width="2.42578125" style="8" customWidth="1"/>
    <col min="4346" max="4346" width="5.28515625" style="8" customWidth="1"/>
    <col min="4347" max="4347" width="2.42578125" style="8" customWidth="1"/>
    <col min="4348" max="4348" width="4.28515625" style="8" customWidth="1"/>
    <col min="4349" max="4350" width="2.42578125" style="8" customWidth="1"/>
    <col min="4351" max="4351" width="5.28515625" style="8" customWidth="1"/>
    <col min="4352" max="4357" width="2.42578125" style="8" customWidth="1"/>
    <col min="4358" max="4358" width="13.42578125" style="8" customWidth="1"/>
    <col min="4359" max="4574" width="8" style="8"/>
    <col min="4575" max="4576" width="0.85546875" style="8" customWidth="1"/>
    <col min="4577" max="4591" width="2.42578125" style="8" customWidth="1"/>
    <col min="4592" max="4592" width="13.5703125" style="8" customWidth="1"/>
    <col min="4593" max="4593" width="2.85546875" style="8" customWidth="1"/>
    <col min="4594" max="4594" width="4.140625" style="8" customWidth="1"/>
    <col min="4595" max="4596" width="2.42578125" style="8" customWidth="1"/>
    <col min="4597" max="4597" width="5.28515625" style="8" customWidth="1"/>
    <col min="4598" max="4598" width="2.42578125" style="8" customWidth="1"/>
    <col min="4599" max="4599" width="3.85546875" style="8" customWidth="1"/>
    <col min="4600" max="4601" width="2.42578125" style="8" customWidth="1"/>
    <col min="4602" max="4602" width="5.28515625" style="8" customWidth="1"/>
    <col min="4603" max="4603" width="2.42578125" style="8" customWidth="1"/>
    <col min="4604" max="4604" width="4.28515625" style="8" customWidth="1"/>
    <col min="4605" max="4606" width="2.42578125" style="8" customWidth="1"/>
    <col min="4607" max="4607" width="5.28515625" style="8" customWidth="1"/>
    <col min="4608" max="4613" width="2.42578125" style="8" customWidth="1"/>
    <col min="4614" max="4614" width="13.42578125" style="8" customWidth="1"/>
    <col min="4615" max="4830" width="8" style="8"/>
    <col min="4831" max="4832" width="0.85546875" style="8" customWidth="1"/>
    <col min="4833" max="4847" width="2.42578125" style="8" customWidth="1"/>
    <col min="4848" max="4848" width="13.5703125" style="8" customWidth="1"/>
    <col min="4849" max="4849" width="2.85546875" style="8" customWidth="1"/>
    <col min="4850" max="4850" width="4.140625" style="8" customWidth="1"/>
    <col min="4851" max="4852" width="2.42578125" style="8" customWidth="1"/>
    <col min="4853" max="4853" width="5.28515625" style="8" customWidth="1"/>
    <col min="4854" max="4854" width="2.42578125" style="8" customWidth="1"/>
    <col min="4855" max="4855" width="3.85546875" style="8" customWidth="1"/>
    <col min="4856" max="4857" width="2.42578125" style="8" customWidth="1"/>
    <col min="4858" max="4858" width="5.28515625" style="8" customWidth="1"/>
    <col min="4859" max="4859" width="2.42578125" style="8" customWidth="1"/>
    <col min="4860" max="4860" width="4.28515625" style="8" customWidth="1"/>
    <col min="4861" max="4862" width="2.42578125" style="8" customWidth="1"/>
    <col min="4863" max="4863" width="5.28515625" style="8" customWidth="1"/>
    <col min="4864" max="4869" width="2.42578125" style="8" customWidth="1"/>
    <col min="4870" max="4870" width="13.42578125" style="8" customWidth="1"/>
    <col min="4871" max="5086" width="8" style="8"/>
    <col min="5087" max="5088" width="0.85546875" style="8" customWidth="1"/>
    <col min="5089" max="5103" width="2.42578125" style="8" customWidth="1"/>
    <col min="5104" max="5104" width="13.5703125" style="8" customWidth="1"/>
    <col min="5105" max="5105" width="2.85546875" style="8" customWidth="1"/>
    <col min="5106" max="5106" width="4.140625" style="8" customWidth="1"/>
    <col min="5107" max="5108" width="2.42578125" style="8" customWidth="1"/>
    <col min="5109" max="5109" width="5.28515625" style="8" customWidth="1"/>
    <col min="5110" max="5110" width="2.42578125" style="8" customWidth="1"/>
    <col min="5111" max="5111" width="3.85546875" style="8" customWidth="1"/>
    <col min="5112" max="5113" width="2.42578125" style="8" customWidth="1"/>
    <col min="5114" max="5114" width="5.28515625" style="8" customWidth="1"/>
    <col min="5115" max="5115" width="2.42578125" style="8" customWidth="1"/>
    <col min="5116" max="5116" width="4.28515625" style="8" customWidth="1"/>
    <col min="5117" max="5118" width="2.42578125" style="8" customWidth="1"/>
    <col min="5119" max="5119" width="5.28515625" style="8" customWidth="1"/>
    <col min="5120" max="5125" width="2.42578125" style="8" customWidth="1"/>
    <col min="5126" max="5126" width="13.42578125" style="8" customWidth="1"/>
    <col min="5127" max="5342" width="8" style="8"/>
    <col min="5343" max="5344" width="0.85546875" style="8" customWidth="1"/>
    <col min="5345" max="5359" width="2.42578125" style="8" customWidth="1"/>
    <col min="5360" max="5360" width="13.5703125" style="8" customWidth="1"/>
    <col min="5361" max="5361" width="2.85546875" style="8" customWidth="1"/>
    <col min="5362" max="5362" width="4.140625" style="8" customWidth="1"/>
    <col min="5363" max="5364" width="2.42578125" style="8" customWidth="1"/>
    <col min="5365" max="5365" width="5.28515625" style="8" customWidth="1"/>
    <col min="5366" max="5366" width="2.42578125" style="8" customWidth="1"/>
    <col min="5367" max="5367" width="3.85546875" style="8" customWidth="1"/>
    <col min="5368" max="5369" width="2.42578125" style="8" customWidth="1"/>
    <col min="5370" max="5370" width="5.28515625" style="8" customWidth="1"/>
    <col min="5371" max="5371" width="2.42578125" style="8" customWidth="1"/>
    <col min="5372" max="5372" width="4.28515625" style="8" customWidth="1"/>
    <col min="5373" max="5374" width="2.42578125" style="8" customWidth="1"/>
    <col min="5375" max="5375" width="5.28515625" style="8" customWidth="1"/>
    <col min="5376" max="5381" width="2.42578125" style="8" customWidth="1"/>
    <col min="5382" max="5382" width="13.42578125" style="8" customWidth="1"/>
    <col min="5383" max="5598" width="8" style="8"/>
    <col min="5599" max="5600" width="0.85546875" style="8" customWidth="1"/>
    <col min="5601" max="5615" width="2.42578125" style="8" customWidth="1"/>
    <col min="5616" max="5616" width="13.5703125" style="8" customWidth="1"/>
    <col min="5617" max="5617" width="2.85546875" style="8" customWidth="1"/>
    <col min="5618" max="5618" width="4.140625" style="8" customWidth="1"/>
    <col min="5619" max="5620" width="2.42578125" style="8" customWidth="1"/>
    <col min="5621" max="5621" width="5.28515625" style="8" customWidth="1"/>
    <col min="5622" max="5622" width="2.42578125" style="8" customWidth="1"/>
    <col min="5623" max="5623" width="3.85546875" style="8" customWidth="1"/>
    <col min="5624" max="5625" width="2.42578125" style="8" customWidth="1"/>
    <col min="5626" max="5626" width="5.28515625" style="8" customWidth="1"/>
    <col min="5627" max="5627" width="2.42578125" style="8" customWidth="1"/>
    <col min="5628" max="5628" width="4.28515625" style="8" customWidth="1"/>
    <col min="5629" max="5630" width="2.42578125" style="8" customWidth="1"/>
    <col min="5631" max="5631" width="5.28515625" style="8" customWidth="1"/>
    <col min="5632" max="5637" width="2.42578125" style="8" customWidth="1"/>
    <col min="5638" max="5638" width="13.42578125" style="8" customWidth="1"/>
    <col min="5639" max="5854" width="8" style="8"/>
    <col min="5855" max="5856" width="0.85546875" style="8" customWidth="1"/>
    <col min="5857" max="5871" width="2.42578125" style="8" customWidth="1"/>
    <col min="5872" max="5872" width="13.5703125" style="8" customWidth="1"/>
    <col min="5873" max="5873" width="2.85546875" style="8" customWidth="1"/>
    <col min="5874" max="5874" width="4.140625" style="8" customWidth="1"/>
    <col min="5875" max="5876" width="2.42578125" style="8" customWidth="1"/>
    <col min="5877" max="5877" width="5.28515625" style="8" customWidth="1"/>
    <col min="5878" max="5878" width="2.42578125" style="8" customWidth="1"/>
    <col min="5879" max="5879" width="3.85546875" style="8" customWidth="1"/>
    <col min="5880" max="5881" width="2.42578125" style="8" customWidth="1"/>
    <col min="5882" max="5882" width="5.28515625" style="8" customWidth="1"/>
    <col min="5883" max="5883" width="2.42578125" style="8" customWidth="1"/>
    <col min="5884" max="5884" width="4.28515625" style="8" customWidth="1"/>
    <col min="5885" max="5886" width="2.42578125" style="8" customWidth="1"/>
    <col min="5887" max="5887" width="5.28515625" style="8" customWidth="1"/>
    <col min="5888" max="5893" width="2.42578125" style="8" customWidth="1"/>
    <col min="5894" max="5894" width="13.42578125" style="8" customWidth="1"/>
    <col min="5895" max="6110" width="8" style="8"/>
    <col min="6111" max="6112" width="0.85546875" style="8" customWidth="1"/>
    <col min="6113" max="6127" width="2.42578125" style="8" customWidth="1"/>
    <col min="6128" max="6128" width="13.5703125" style="8" customWidth="1"/>
    <col min="6129" max="6129" width="2.85546875" style="8" customWidth="1"/>
    <col min="6130" max="6130" width="4.140625" style="8" customWidth="1"/>
    <col min="6131" max="6132" width="2.42578125" style="8" customWidth="1"/>
    <col min="6133" max="6133" width="5.28515625" style="8" customWidth="1"/>
    <col min="6134" max="6134" width="2.42578125" style="8" customWidth="1"/>
    <col min="6135" max="6135" width="3.85546875" style="8" customWidth="1"/>
    <col min="6136" max="6137" width="2.42578125" style="8" customWidth="1"/>
    <col min="6138" max="6138" width="5.28515625" style="8" customWidth="1"/>
    <col min="6139" max="6139" width="2.42578125" style="8" customWidth="1"/>
    <col min="6140" max="6140" width="4.28515625" style="8" customWidth="1"/>
    <col min="6141" max="6142" width="2.42578125" style="8" customWidth="1"/>
    <col min="6143" max="6143" width="5.28515625" style="8" customWidth="1"/>
    <col min="6144" max="6149" width="2.42578125" style="8" customWidth="1"/>
    <col min="6150" max="6150" width="13.42578125" style="8" customWidth="1"/>
    <col min="6151" max="6366" width="8" style="8"/>
    <col min="6367" max="6368" width="0.85546875" style="8" customWidth="1"/>
    <col min="6369" max="6383" width="2.42578125" style="8" customWidth="1"/>
    <col min="6384" max="6384" width="13.5703125" style="8" customWidth="1"/>
    <col min="6385" max="6385" width="2.85546875" style="8" customWidth="1"/>
    <col min="6386" max="6386" width="4.140625" style="8" customWidth="1"/>
    <col min="6387" max="6388" width="2.42578125" style="8" customWidth="1"/>
    <col min="6389" max="6389" width="5.28515625" style="8" customWidth="1"/>
    <col min="6390" max="6390" width="2.42578125" style="8" customWidth="1"/>
    <col min="6391" max="6391" width="3.85546875" style="8" customWidth="1"/>
    <col min="6392" max="6393" width="2.42578125" style="8" customWidth="1"/>
    <col min="6394" max="6394" width="5.28515625" style="8" customWidth="1"/>
    <col min="6395" max="6395" width="2.42578125" style="8" customWidth="1"/>
    <col min="6396" max="6396" width="4.28515625" style="8" customWidth="1"/>
    <col min="6397" max="6398" width="2.42578125" style="8" customWidth="1"/>
    <col min="6399" max="6399" width="5.28515625" style="8" customWidth="1"/>
    <col min="6400" max="6405" width="2.42578125" style="8" customWidth="1"/>
    <col min="6406" max="6406" width="13.42578125" style="8" customWidth="1"/>
    <col min="6407" max="6622" width="8" style="8"/>
    <col min="6623" max="6624" width="0.85546875" style="8" customWidth="1"/>
    <col min="6625" max="6639" width="2.42578125" style="8" customWidth="1"/>
    <col min="6640" max="6640" width="13.5703125" style="8" customWidth="1"/>
    <col min="6641" max="6641" width="2.85546875" style="8" customWidth="1"/>
    <col min="6642" max="6642" width="4.140625" style="8" customWidth="1"/>
    <col min="6643" max="6644" width="2.42578125" style="8" customWidth="1"/>
    <col min="6645" max="6645" width="5.28515625" style="8" customWidth="1"/>
    <col min="6646" max="6646" width="2.42578125" style="8" customWidth="1"/>
    <col min="6647" max="6647" width="3.85546875" style="8" customWidth="1"/>
    <col min="6648" max="6649" width="2.42578125" style="8" customWidth="1"/>
    <col min="6650" max="6650" width="5.28515625" style="8" customWidth="1"/>
    <col min="6651" max="6651" width="2.42578125" style="8" customWidth="1"/>
    <col min="6652" max="6652" width="4.28515625" style="8" customWidth="1"/>
    <col min="6653" max="6654" width="2.42578125" style="8" customWidth="1"/>
    <col min="6655" max="6655" width="5.28515625" style="8" customWidth="1"/>
    <col min="6656" max="6661" width="2.42578125" style="8" customWidth="1"/>
    <col min="6662" max="6662" width="13.42578125" style="8" customWidth="1"/>
    <col min="6663" max="6878" width="8" style="8"/>
    <col min="6879" max="6880" width="0.85546875" style="8" customWidth="1"/>
    <col min="6881" max="6895" width="2.42578125" style="8" customWidth="1"/>
    <col min="6896" max="6896" width="13.5703125" style="8" customWidth="1"/>
    <col min="6897" max="6897" width="2.85546875" style="8" customWidth="1"/>
    <col min="6898" max="6898" width="4.140625" style="8" customWidth="1"/>
    <col min="6899" max="6900" width="2.42578125" style="8" customWidth="1"/>
    <col min="6901" max="6901" width="5.28515625" style="8" customWidth="1"/>
    <col min="6902" max="6902" width="2.42578125" style="8" customWidth="1"/>
    <col min="6903" max="6903" width="3.85546875" style="8" customWidth="1"/>
    <col min="6904" max="6905" width="2.42578125" style="8" customWidth="1"/>
    <col min="6906" max="6906" width="5.28515625" style="8" customWidth="1"/>
    <col min="6907" max="6907" width="2.42578125" style="8" customWidth="1"/>
    <col min="6908" max="6908" width="4.28515625" style="8" customWidth="1"/>
    <col min="6909" max="6910" width="2.42578125" style="8" customWidth="1"/>
    <col min="6911" max="6911" width="5.28515625" style="8" customWidth="1"/>
    <col min="6912" max="6917" width="2.42578125" style="8" customWidth="1"/>
    <col min="6918" max="6918" width="13.42578125" style="8" customWidth="1"/>
    <col min="6919" max="7134" width="8" style="8"/>
    <col min="7135" max="7136" width="0.85546875" style="8" customWidth="1"/>
    <col min="7137" max="7151" width="2.42578125" style="8" customWidth="1"/>
    <col min="7152" max="7152" width="13.5703125" style="8" customWidth="1"/>
    <col min="7153" max="7153" width="2.85546875" style="8" customWidth="1"/>
    <col min="7154" max="7154" width="4.140625" style="8" customWidth="1"/>
    <col min="7155" max="7156" width="2.42578125" style="8" customWidth="1"/>
    <col min="7157" max="7157" width="5.28515625" style="8" customWidth="1"/>
    <col min="7158" max="7158" width="2.42578125" style="8" customWidth="1"/>
    <col min="7159" max="7159" width="3.85546875" style="8" customWidth="1"/>
    <col min="7160" max="7161" width="2.42578125" style="8" customWidth="1"/>
    <col min="7162" max="7162" width="5.28515625" style="8" customWidth="1"/>
    <col min="7163" max="7163" width="2.42578125" style="8" customWidth="1"/>
    <col min="7164" max="7164" width="4.28515625" style="8" customWidth="1"/>
    <col min="7165" max="7166" width="2.42578125" style="8" customWidth="1"/>
    <col min="7167" max="7167" width="5.28515625" style="8" customWidth="1"/>
    <col min="7168" max="7173" width="2.42578125" style="8" customWidth="1"/>
    <col min="7174" max="7174" width="13.42578125" style="8" customWidth="1"/>
    <col min="7175" max="7390" width="8" style="8"/>
    <col min="7391" max="7392" width="0.85546875" style="8" customWidth="1"/>
    <col min="7393" max="7407" width="2.42578125" style="8" customWidth="1"/>
    <col min="7408" max="7408" width="13.5703125" style="8" customWidth="1"/>
    <col min="7409" max="7409" width="2.85546875" style="8" customWidth="1"/>
    <col min="7410" max="7410" width="4.140625" style="8" customWidth="1"/>
    <col min="7411" max="7412" width="2.42578125" style="8" customWidth="1"/>
    <col min="7413" max="7413" width="5.28515625" style="8" customWidth="1"/>
    <col min="7414" max="7414" width="2.42578125" style="8" customWidth="1"/>
    <col min="7415" max="7415" width="3.85546875" style="8" customWidth="1"/>
    <col min="7416" max="7417" width="2.42578125" style="8" customWidth="1"/>
    <col min="7418" max="7418" width="5.28515625" style="8" customWidth="1"/>
    <col min="7419" max="7419" width="2.42578125" style="8" customWidth="1"/>
    <col min="7420" max="7420" width="4.28515625" style="8" customWidth="1"/>
    <col min="7421" max="7422" width="2.42578125" style="8" customWidth="1"/>
    <col min="7423" max="7423" width="5.28515625" style="8" customWidth="1"/>
    <col min="7424" max="7429" width="2.42578125" style="8" customWidth="1"/>
    <col min="7430" max="7430" width="13.42578125" style="8" customWidth="1"/>
    <col min="7431" max="7646" width="8" style="8"/>
    <col min="7647" max="7648" width="0.85546875" style="8" customWidth="1"/>
    <col min="7649" max="7663" width="2.42578125" style="8" customWidth="1"/>
    <col min="7664" max="7664" width="13.5703125" style="8" customWidth="1"/>
    <col min="7665" max="7665" width="2.85546875" style="8" customWidth="1"/>
    <col min="7666" max="7666" width="4.140625" style="8" customWidth="1"/>
    <col min="7667" max="7668" width="2.42578125" style="8" customWidth="1"/>
    <col min="7669" max="7669" width="5.28515625" style="8" customWidth="1"/>
    <col min="7670" max="7670" width="2.42578125" style="8" customWidth="1"/>
    <col min="7671" max="7671" width="3.85546875" style="8" customWidth="1"/>
    <col min="7672" max="7673" width="2.42578125" style="8" customWidth="1"/>
    <col min="7674" max="7674" width="5.28515625" style="8" customWidth="1"/>
    <col min="7675" max="7675" width="2.42578125" style="8" customWidth="1"/>
    <col min="7676" max="7676" width="4.28515625" style="8" customWidth="1"/>
    <col min="7677" max="7678" width="2.42578125" style="8" customWidth="1"/>
    <col min="7679" max="7679" width="5.28515625" style="8" customWidth="1"/>
    <col min="7680" max="7685" width="2.42578125" style="8" customWidth="1"/>
    <col min="7686" max="7686" width="13.42578125" style="8" customWidth="1"/>
    <col min="7687" max="7902" width="8" style="8"/>
    <col min="7903" max="7904" width="0.85546875" style="8" customWidth="1"/>
    <col min="7905" max="7919" width="2.42578125" style="8" customWidth="1"/>
    <col min="7920" max="7920" width="13.5703125" style="8" customWidth="1"/>
    <col min="7921" max="7921" width="2.85546875" style="8" customWidth="1"/>
    <col min="7922" max="7922" width="4.140625" style="8" customWidth="1"/>
    <col min="7923" max="7924" width="2.42578125" style="8" customWidth="1"/>
    <col min="7925" max="7925" width="5.28515625" style="8" customWidth="1"/>
    <col min="7926" max="7926" width="2.42578125" style="8" customWidth="1"/>
    <col min="7927" max="7927" width="3.85546875" style="8" customWidth="1"/>
    <col min="7928" max="7929" width="2.42578125" style="8" customWidth="1"/>
    <col min="7930" max="7930" width="5.28515625" style="8" customWidth="1"/>
    <col min="7931" max="7931" width="2.42578125" style="8" customWidth="1"/>
    <col min="7932" max="7932" width="4.28515625" style="8" customWidth="1"/>
    <col min="7933" max="7934" width="2.42578125" style="8" customWidth="1"/>
    <col min="7935" max="7935" width="5.28515625" style="8" customWidth="1"/>
    <col min="7936" max="7941" width="2.42578125" style="8" customWidth="1"/>
    <col min="7942" max="7942" width="13.42578125" style="8" customWidth="1"/>
    <col min="7943" max="8158" width="8" style="8"/>
    <col min="8159" max="8160" width="0.85546875" style="8" customWidth="1"/>
    <col min="8161" max="8175" width="2.42578125" style="8" customWidth="1"/>
    <col min="8176" max="8176" width="13.5703125" style="8" customWidth="1"/>
    <col min="8177" max="8177" width="2.85546875" style="8" customWidth="1"/>
    <col min="8178" max="8178" width="4.140625" style="8" customWidth="1"/>
    <col min="8179" max="8180" width="2.42578125" style="8" customWidth="1"/>
    <col min="8181" max="8181" width="5.28515625" style="8" customWidth="1"/>
    <col min="8182" max="8182" width="2.42578125" style="8" customWidth="1"/>
    <col min="8183" max="8183" width="3.85546875" style="8" customWidth="1"/>
    <col min="8184" max="8185" width="2.42578125" style="8" customWidth="1"/>
    <col min="8186" max="8186" width="5.28515625" style="8" customWidth="1"/>
    <col min="8187" max="8187" width="2.42578125" style="8" customWidth="1"/>
    <col min="8188" max="8188" width="4.28515625" style="8" customWidth="1"/>
    <col min="8189" max="8190" width="2.42578125" style="8" customWidth="1"/>
    <col min="8191" max="8191" width="5.28515625" style="8" customWidth="1"/>
    <col min="8192" max="8197" width="2.42578125" style="8" customWidth="1"/>
    <col min="8198" max="8198" width="13.42578125" style="8" customWidth="1"/>
    <col min="8199" max="8414" width="8" style="8"/>
    <col min="8415" max="8416" width="0.85546875" style="8" customWidth="1"/>
    <col min="8417" max="8431" width="2.42578125" style="8" customWidth="1"/>
    <col min="8432" max="8432" width="13.5703125" style="8" customWidth="1"/>
    <col min="8433" max="8433" width="2.85546875" style="8" customWidth="1"/>
    <col min="8434" max="8434" width="4.140625" style="8" customWidth="1"/>
    <col min="8435" max="8436" width="2.42578125" style="8" customWidth="1"/>
    <col min="8437" max="8437" width="5.28515625" style="8" customWidth="1"/>
    <col min="8438" max="8438" width="2.42578125" style="8" customWidth="1"/>
    <col min="8439" max="8439" width="3.85546875" style="8" customWidth="1"/>
    <col min="8440" max="8441" width="2.42578125" style="8" customWidth="1"/>
    <col min="8442" max="8442" width="5.28515625" style="8" customWidth="1"/>
    <col min="8443" max="8443" width="2.42578125" style="8" customWidth="1"/>
    <col min="8444" max="8444" width="4.28515625" style="8" customWidth="1"/>
    <col min="8445" max="8446" width="2.42578125" style="8" customWidth="1"/>
    <col min="8447" max="8447" width="5.28515625" style="8" customWidth="1"/>
    <col min="8448" max="8453" width="2.42578125" style="8" customWidth="1"/>
    <col min="8454" max="8454" width="13.42578125" style="8" customWidth="1"/>
    <col min="8455" max="8670" width="8" style="8"/>
    <col min="8671" max="8672" width="0.85546875" style="8" customWidth="1"/>
    <col min="8673" max="8687" width="2.42578125" style="8" customWidth="1"/>
    <col min="8688" max="8688" width="13.5703125" style="8" customWidth="1"/>
    <col min="8689" max="8689" width="2.85546875" style="8" customWidth="1"/>
    <col min="8690" max="8690" width="4.140625" style="8" customWidth="1"/>
    <col min="8691" max="8692" width="2.42578125" style="8" customWidth="1"/>
    <col min="8693" max="8693" width="5.28515625" style="8" customWidth="1"/>
    <col min="8694" max="8694" width="2.42578125" style="8" customWidth="1"/>
    <col min="8695" max="8695" width="3.85546875" style="8" customWidth="1"/>
    <col min="8696" max="8697" width="2.42578125" style="8" customWidth="1"/>
    <col min="8698" max="8698" width="5.28515625" style="8" customWidth="1"/>
    <col min="8699" max="8699" width="2.42578125" style="8" customWidth="1"/>
    <col min="8700" max="8700" width="4.28515625" style="8" customWidth="1"/>
    <col min="8701" max="8702" width="2.42578125" style="8" customWidth="1"/>
    <col min="8703" max="8703" width="5.28515625" style="8" customWidth="1"/>
    <col min="8704" max="8709" width="2.42578125" style="8" customWidth="1"/>
    <col min="8710" max="8710" width="13.42578125" style="8" customWidth="1"/>
    <col min="8711" max="8926" width="8" style="8"/>
    <col min="8927" max="8928" width="0.85546875" style="8" customWidth="1"/>
    <col min="8929" max="8943" width="2.42578125" style="8" customWidth="1"/>
    <col min="8944" max="8944" width="13.5703125" style="8" customWidth="1"/>
    <col min="8945" max="8945" width="2.85546875" style="8" customWidth="1"/>
    <col min="8946" max="8946" width="4.140625" style="8" customWidth="1"/>
    <col min="8947" max="8948" width="2.42578125" style="8" customWidth="1"/>
    <col min="8949" max="8949" width="5.28515625" style="8" customWidth="1"/>
    <col min="8950" max="8950" width="2.42578125" style="8" customWidth="1"/>
    <col min="8951" max="8951" width="3.85546875" style="8" customWidth="1"/>
    <col min="8952" max="8953" width="2.42578125" style="8" customWidth="1"/>
    <col min="8954" max="8954" width="5.28515625" style="8" customWidth="1"/>
    <col min="8955" max="8955" width="2.42578125" style="8" customWidth="1"/>
    <col min="8956" max="8956" width="4.28515625" style="8" customWidth="1"/>
    <col min="8957" max="8958" width="2.42578125" style="8" customWidth="1"/>
    <col min="8959" max="8959" width="5.28515625" style="8" customWidth="1"/>
    <col min="8960" max="8965" width="2.42578125" style="8" customWidth="1"/>
    <col min="8966" max="8966" width="13.42578125" style="8" customWidth="1"/>
    <col min="8967" max="9182" width="8" style="8"/>
    <col min="9183" max="9184" width="0.85546875" style="8" customWidth="1"/>
    <col min="9185" max="9199" width="2.42578125" style="8" customWidth="1"/>
    <col min="9200" max="9200" width="13.5703125" style="8" customWidth="1"/>
    <col min="9201" max="9201" width="2.85546875" style="8" customWidth="1"/>
    <col min="9202" max="9202" width="4.140625" style="8" customWidth="1"/>
    <col min="9203" max="9204" width="2.42578125" style="8" customWidth="1"/>
    <col min="9205" max="9205" width="5.28515625" style="8" customWidth="1"/>
    <col min="9206" max="9206" width="2.42578125" style="8" customWidth="1"/>
    <col min="9207" max="9207" width="3.85546875" style="8" customWidth="1"/>
    <col min="9208" max="9209" width="2.42578125" style="8" customWidth="1"/>
    <col min="9210" max="9210" width="5.28515625" style="8" customWidth="1"/>
    <col min="9211" max="9211" width="2.42578125" style="8" customWidth="1"/>
    <col min="9212" max="9212" width="4.28515625" style="8" customWidth="1"/>
    <col min="9213" max="9214" width="2.42578125" style="8" customWidth="1"/>
    <col min="9215" max="9215" width="5.28515625" style="8" customWidth="1"/>
    <col min="9216" max="9221" width="2.42578125" style="8" customWidth="1"/>
    <col min="9222" max="9222" width="13.42578125" style="8" customWidth="1"/>
    <col min="9223" max="9438" width="8" style="8"/>
    <col min="9439" max="9440" width="0.85546875" style="8" customWidth="1"/>
    <col min="9441" max="9455" width="2.42578125" style="8" customWidth="1"/>
    <col min="9456" max="9456" width="13.5703125" style="8" customWidth="1"/>
    <col min="9457" max="9457" width="2.85546875" style="8" customWidth="1"/>
    <col min="9458" max="9458" width="4.140625" style="8" customWidth="1"/>
    <col min="9459" max="9460" width="2.42578125" style="8" customWidth="1"/>
    <col min="9461" max="9461" width="5.28515625" style="8" customWidth="1"/>
    <col min="9462" max="9462" width="2.42578125" style="8" customWidth="1"/>
    <col min="9463" max="9463" width="3.85546875" style="8" customWidth="1"/>
    <col min="9464" max="9465" width="2.42578125" style="8" customWidth="1"/>
    <col min="9466" max="9466" width="5.28515625" style="8" customWidth="1"/>
    <col min="9467" max="9467" width="2.42578125" style="8" customWidth="1"/>
    <col min="9468" max="9468" width="4.28515625" style="8" customWidth="1"/>
    <col min="9469" max="9470" width="2.42578125" style="8" customWidth="1"/>
    <col min="9471" max="9471" width="5.28515625" style="8" customWidth="1"/>
    <col min="9472" max="9477" width="2.42578125" style="8" customWidth="1"/>
    <col min="9478" max="9478" width="13.42578125" style="8" customWidth="1"/>
    <col min="9479" max="9694" width="8" style="8"/>
    <col min="9695" max="9696" width="0.85546875" style="8" customWidth="1"/>
    <col min="9697" max="9711" width="2.42578125" style="8" customWidth="1"/>
    <col min="9712" max="9712" width="13.5703125" style="8" customWidth="1"/>
    <col min="9713" max="9713" width="2.85546875" style="8" customWidth="1"/>
    <col min="9714" max="9714" width="4.140625" style="8" customWidth="1"/>
    <col min="9715" max="9716" width="2.42578125" style="8" customWidth="1"/>
    <col min="9717" max="9717" width="5.28515625" style="8" customWidth="1"/>
    <col min="9718" max="9718" width="2.42578125" style="8" customWidth="1"/>
    <col min="9719" max="9719" width="3.85546875" style="8" customWidth="1"/>
    <col min="9720" max="9721" width="2.42578125" style="8" customWidth="1"/>
    <col min="9722" max="9722" width="5.28515625" style="8" customWidth="1"/>
    <col min="9723" max="9723" width="2.42578125" style="8" customWidth="1"/>
    <col min="9724" max="9724" width="4.28515625" style="8" customWidth="1"/>
    <col min="9725" max="9726" width="2.42578125" style="8" customWidth="1"/>
    <col min="9727" max="9727" width="5.28515625" style="8" customWidth="1"/>
    <col min="9728" max="9733" width="2.42578125" style="8" customWidth="1"/>
    <col min="9734" max="9734" width="13.42578125" style="8" customWidth="1"/>
    <col min="9735" max="9950" width="8" style="8"/>
    <col min="9951" max="9952" width="0.85546875" style="8" customWidth="1"/>
    <col min="9953" max="9967" width="2.42578125" style="8" customWidth="1"/>
    <col min="9968" max="9968" width="13.5703125" style="8" customWidth="1"/>
    <col min="9969" max="9969" width="2.85546875" style="8" customWidth="1"/>
    <col min="9970" max="9970" width="4.140625" style="8" customWidth="1"/>
    <col min="9971" max="9972" width="2.42578125" style="8" customWidth="1"/>
    <col min="9973" max="9973" width="5.28515625" style="8" customWidth="1"/>
    <col min="9974" max="9974" width="2.42578125" style="8" customWidth="1"/>
    <col min="9975" max="9975" width="3.85546875" style="8" customWidth="1"/>
    <col min="9976" max="9977" width="2.42578125" style="8" customWidth="1"/>
    <col min="9978" max="9978" width="5.28515625" style="8" customWidth="1"/>
    <col min="9979" max="9979" width="2.42578125" style="8" customWidth="1"/>
    <col min="9980" max="9980" width="4.28515625" style="8" customWidth="1"/>
    <col min="9981" max="9982" width="2.42578125" style="8" customWidth="1"/>
    <col min="9983" max="9983" width="5.28515625" style="8" customWidth="1"/>
    <col min="9984" max="9989" width="2.42578125" style="8" customWidth="1"/>
    <col min="9990" max="9990" width="13.42578125" style="8" customWidth="1"/>
    <col min="9991" max="10206" width="8" style="8"/>
    <col min="10207" max="10208" width="0.85546875" style="8" customWidth="1"/>
    <col min="10209" max="10223" width="2.42578125" style="8" customWidth="1"/>
    <col min="10224" max="10224" width="13.5703125" style="8" customWidth="1"/>
    <col min="10225" max="10225" width="2.85546875" style="8" customWidth="1"/>
    <col min="10226" max="10226" width="4.140625" style="8" customWidth="1"/>
    <col min="10227" max="10228" width="2.42578125" style="8" customWidth="1"/>
    <col min="10229" max="10229" width="5.28515625" style="8" customWidth="1"/>
    <col min="10230" max="10230" width="2.42578125" style="8" customWidth="1"/>
    <col min="10231" max="10231" width="3.85546875" style="8" customWidth="1"/>
    <col min="10232" max="10233" width="2.42578125" style="8" customWidth="1"/>
    <col min="10234" max="10234" width="5.28515625" style="8" customWidth="1"/>
    <col min="10235" max="10235" width="2.42578125" style="8" customWidth="1"/>
    <col min="10236" max="10236" width="4.28515625" style="8" customWidth="1"/>
    <col min="10237" max="10238" width="2.42578125" style="8" customWidth="1"/>
    <col min="10239" max="10239" width="5.28515625" style="8" customWidth="1"/>
    <col min="10240" max="10245" width="2.42578125" style="8" customWidth="1"/>
    <col min="10246" max="10246" width="13.42578125" style="8" customWidth="1"/>
    <col min="10247" max="10462" width="8" style="8"/>
    <col min="10463" max="10464" width="0.85546875" style="8" customWidth="1"/>
    <col min="10465" max="10479" width="2.42578125" style="8" customWidth="1"/>
    <col min="10480" max="10480" width="13.5703125" style="8" customWidth="1"/>
    <col min="10481" max="10481" width="2.85546875" style="8" customWidth="1"/>
    <col min="10482" max="10482" width="4.140625" style="8" customWidth="1"/>
    <col min="10483" max="10484" width="2.42578125" style="8" customWidth="1"/>
    <col min="10485" max="10485" width="5.28515625" style="8" customWidth="1"/>
    <col min="10486" max="10486" width="2.42578125" style="8" customWidth="1"/>
    <col min="10487" max="10487" width="3.85546875" style="8" customWidth="1"/>
    <col min="10488" max="10489" width="2.42578125" style="8" customWidth="1"/>
    <col min="10490" max="10490" width="5.28515625" style="8" customWidth="1"/>
    <col min="10491" max="10491" width="2.42578125" style="8" customWidth="1"/>
    <col min="10492" max="10492" width="4.28515625" style="8" customWidth="1"/>
    <col min="10493" max="10494" width="2.42578125" style="8" customWidth="1"/>
    <col min="10495" max="10495" width="5.28515625" style="8" customWidth="1"/>
    <col min="10496" max="10501" width="2.42578125" style="8" customWidth="1"/>
    <col min="10502" max="10502" width="13.42578125" style="8" customWidth="1"/>
    <col min="10503" max="10718" width="8" style="8"/>
    <col min="10719" max="10720" width="0.85546875" style="8" customWidth="1"/>
    <col min="10721" max="10735" width="2.42578125" style="8" customWidth="1"/>
    <col min="10736" max="10736" width="13.5703125" style="8" customWidth="1"/>
    <col min="10737" max="10737" width="2.85546875" style="8" customWidth="1"/>
    <col min="10738" max="10738" width="4.140625" style="8" customWidth="1"/>
    <col min="10739" max="10740" width="2.42578125" style="8" customWidth="1"/>
    <col min="10741" max="10741" width="5.28515625" style="8" customWidth="1"/>
    <col min="10742" max="10742" width="2.42578125" style="8" customWidth="1"/>
    <col min="10743" max="10743" width="3.85546875" style="8" customWidth="1"/>
    <col min="10744" max="10745" width="2.42578125" style="8" customWidth="1"/>
    <col min="10746" max="10746" width="5.28515625" style="8" customWidth="1"/>
    <col min="10747" max="10747" width="2.42578125" style="8" customWidth="1"/>
    <col min="10748" max="10748" width="4.28515625" style="8" customWidth="1"/>
    <col min="10749" max="10750" width="2.42578125" style="8" customWidth="1"/>
    <col min="10751" max="10751" width="5.28515625" style="8" customWidth="1"/>
    <col min="10752" max="10757" width="2.42578125" style="8" customWidth="1"/>
    <col min="10758" max="10758" width="13.42578125" style="8" customWidth="1"/>
    <col min="10759" max="10974" width="8" style="8"/>
    <col min="10975" max="10976" width="0.85546875" style="8" customWidth="1"/>
    <col min="10977" max="10991" width="2.42578125" style="8" customWidth="1"/>
    <col min="10992" max="10992" width="13.5703125" style="8" customWidth="1"/>
    <col min="10993" max="10993" width="2.85546875" style="8" customWidth="1"/>
    <col min="10994" max="10994" width="4.140625" style="8" customWidth="1"/>
    <col min="10995" max="10996" width="2.42578125" style="8" customWidth="1"/>
    <col min="10997" max="10997" width="5.28515625" style="8" customWidth="1"/>
    <col min="10998" max="10998" width="2.42578125" style="8" customWidth="1"/>
    <col min="10999" max="10999" width="3.85546875" style="8" customWidth="1"/>
    <col min="11000" max="11001" width="2.42578125" style="8" customWidth="1"/>
    <col min="11002" max="11002" width="5.28515625" style="8" customWidth="1"/>
    <col min="11003" max="11003" width="2.42578125" style="8" customWidth="1"/>
    <col min="11004" max="11004" width="4.28515625" style="8" customWidth="1"/>
    <col min="11005" max="11006" width="2.42578125" style="8" customWidth="1"/>
    <col min="11007" max="11007" width="5.28515625" style="8" customWidth="1"/>
    <col min="11008" max="11013" width="2.42578125" style="8" customWidth="1"/>
    <col min="11014" max="11014" width="13.42578125" style="8" customWidth="1"/>
    <col min="11015" max="11230" width="8" style="8"/>
    <col min="11231" max="11232" width="0.85546875" style="8" customWidth="1"/>
    <col min="11233" max="11247" width="2.42578125" style="8" customWidth="1"/>
    <col min="11248" max="11248" width="13.5703125" style="8" customWidth="1"/>
    <col min="11249" max="11249" width="2.85546875" style="8" customWidth="1"/>
    <col min="11250" max="11250" width="4.140625" style="8" customWidth="1"/>
    <col min="11251" max="11252" width="2.42578125" style="8" customWidth="1"/>
    <col min="11253" max="11253" width="5.28515625" style="8" customWidth="1"/>
    <col min="11254" max="11254" width="2.42578125" style="8" customWidth="1"/>
    <col min="11255" max="11255" width="3.85546875" style="8" customWidth="1"/>
    <col min="11256" max="11257" width="2.42578125" style="8" customWidth="1"/>
    <col min="11258" max="11258" width="5.28515625" style="8" customWidth="1"/>
    <col min="11259" max="11259" width="2.42578125" style="8" customWidth="1"/>
    <col min="11260" max="11260" width="4.28515625" style="8" customWidth="1"/>
    <col min="11261" max="11262" width="2.42578125" style="8" customWidth="1"/>
    <col min="11263" max="11263" width="5.28515625" style="8" customWidth="1"/>
    <col min="11264" max="11269" width="2.42578125" style="8" customWidth="1"/>
    <col min="11270" max="11270" width="13.42578125" style="8" customWidth="1"/>
    <col min="11271" max="11486" width="8" style="8"/>
    <col min="11487" max="11488" width="0.85546875" style="8" customWidth="1"/>
    <col min="11489" max="11503" width="2.42578125" style="8" customWidth="1"/>
    <col min="11504" max="11504" width="13.5703125" style="8" customWidth="1"/>
    <col min="11505" max="11505" width="2.85546875" style="8" customWidth="1"/>
    <col min="11506" max="11506" width="4.140625" style="8" customWidth="1"/>
    <col min="11507" max="11508" width="2.42578125" style="8" customWidth="1"/>
    <col min="11509" max="11509" width="5.28515625" style="8" customWidth="1"/>
    <col min="11510" max="11510" width="2.42578125" style="8" customWidth="1"/>
    <col min="11511" max="11511" width="3.85546875" style="8" customWidth="1"/>
    <col min="11512" max="11513" width="2.42578125" style="8" customWidth="1"/>
    <col min="11514" max="11514" width="5.28515625" style="8" customWidth="1"/>
    <col min="11515" max="11515" width="2.42578125" style="8" customWidth="1"/>
    <col min="11516" max="11516" width="4.28515625" style="8" customWidth="1"/>
    <col min="11517" max="11518" width="2.42578125" style="8" customWidth="1"/>
    <col min="11519" max="11519" width="5.28515625" style="8" customWidth="1"/>
    <col min="11520" max="11525" width="2.42578125" style="8" customWidth="1"/>
    <col min="11526" max="11526" width="13.42578125" style="8" customWidth="1"/>
    <col min="11527" max="11742" width="8" style="8"/>
    <col min="11743" max="11744" width="0.85546875" style="8" customWidth="1"/>
    <col min="11745" max="11759" width="2.42578125" style="8" customWidth="1"/>
    <col min="11760" max="11760" width="13.5703125" style="8" customWidth="1"/>
    <col min="11761" max="11761" width="2.85546875" style="8" customWidth="1"/>
    <col min="11762" max="11762" width="4.140625" style="8" customWidth="1"/>
    <col min="11763" max="11764" width="2.42578125" style="8" customWidth="1"/>
    <col min="11765" max="11765" width="5.28515625" style="8" customWidth="1"/>
    <col min="11766" max="11766" width="2.42578125" style="8" customWidth="1"/>
    <col min="11767" max="11767" width="3.85546875" style="8" customWidth="1"/>
    <col min="11768" max="11769" width="2.42578125" style="8" customWidth="1"/>
    <col min="11770" max="11770" width="5.28515625" style="8" customWidth="1"/>
    <col min="11771" max="11771" width="2.42578125" style="8" customWidth="1"/>
    <col min="11772" max="11772" width="4.28515625" style="8" customWidth="1"/>
    <col min="11773" max="11774" width="2.42578125" style="8" customWidth="1"/>
    <col min="11775" max="11775" width="5.28515625" style="8" customWidth="1"/>
    <col min="11776" max="11781" width="2.42578125" style="8" customWidth="1"/>
    <col min="11782" max="11782" width="13.42578125" style="8" customWidth="1"/>
    <col min="11783" max="11998" width="8" style="8"/>
    <col min="11999" max="12000" width="0.85546875" style="8" customWidth="1"/>
    <col min="12001" max="12015" width="2.42578125" style="8" customWidth="1"/>
    <col min="12016" max="12016" width="13.5703125" style="8" customWidth="1"/>
    <col min="12017" max="12017" width="2.85546875" style="8" customWidth="1"/>
    <col min="12018" max="12018" width="4.140625" style="8" customWidth="1"/>
    <col min="12019" max="12020" width="2.42578125" style="8" customWidth="1"/>
    <col min="12021" max="12021" width="5.28515625" style="8" customWidth="1"/>
    <col min="12022" max="12022" width="2.42578125" style="8" customWidth="1"/>
    <col min="12023" max="12023" width="3.85546875" style="8" customWidth="1"/>
    <col min="12024" max="12025" width="2.42578125" style="8" customWidth="1"/>
    <col min="12026" max="12026" width="5.28515625" style="8" customWidth="1"/>
    <col min="12027" max="12027" width="2.42578125" style="8" customWidth="1"/>
    <col min="12028" max="12028" width="4.28515625" style="8" customWidth="1"/>
    <col min="12029" max="12030" width="2.42578125" style="8" customWidth="1"/>
    <col min="12031" max="12031" width="5.28515625" style="8" customWidth="1"/>
    <col min="12032" max="12037" width="2.42578125" style="8" customWidth="1"/>
    <col min="12038" max="12038" width="13.42578125" style="8" customWidth="1"/>
    <col min="12039" max="12254" width="8" style="8"/>
    <col min="12255" max="12256" width="0.85546875" style="8" customWidth="1"/>
    <col min="12257" max="12271" width="2.42578125" style="8" customWidth="1"/>
    <col min="12272" max="12272" width="13.5703125" style="8" customWidth="1"/>
    <col min="12273" max="12273" width="2.85546875" style="8" customWidth="1"/>
    <col min="12274" max="12274" width="4.140625" style="8" customWidth="1"/>
    <col min="12275" max="12276" width="2.42578125" style="8" customWidth="1"/>
    <col min="12277" max="12277" width="5.28515625" style="8" customWidth="1"/>
    <col min="12278" max="12278" width="2.42578125" style="8" customWidth="1"/>
    <col min="12279" max="12279" width="3.85546875" style="8" customWidth="1"/>
    <col min="12280" max="12281" width="2.42578125" style="8" customWidth="1"/>
    <col min="12282" max="12282" width="5.28515625" style="8" customWidth="1"/>
    <col min="12283" max="12283" width="2.42578125" style="8" customWidth="1"/>
    <col min="12284" max="12284" width="4.28515625" style="8" customWidth="1"/>
    <col min="12285" max="12286" width="2.42578125" style="8" customWidth="1"/>
    <col min="12287" max="12287" width="5.28515625" style="8" customWidth="1"/>
    <col min="12288" max="12293" width="2.42578125" style="8" customWidth="1"/>
    <col min="12294" max="12294" width="13.42578125" style="8" customWidth="1"/>
    <col min="12295" max="12510" width="8" style="8"/>
    <col min="12511" max="12512" width="0.85546875" style="8" customWidth="1"/>
    <col min="12513" max="12527" width="2.42578125" style="8" customWidth="1"/>
    <col min="12528" max="12528" width="13.5703125" style="8" customWidth="1"/>
    <col min="12529" max="12529" width="2.85546875" style="8" customWidth="1"/>
    <col min="12530" max="12530" width="4.140625" style="8" customWidth="1"/>
    <col min="12531" max="12532" width="2.42578125" style="8" customWidth="1"/>
    <col min="12533" max="12533" width="5.28515625" style="8" customWidth="1"/>
    <col min="12534" max="12534" width="2.42578125" style="8" customWidth="1"/>
    <col min="12535" max="12535" width="3.85546875" style="8" customWidth="1"/>
    <col min="12536" max="12537" width="2.42578125" style="8" customWidth="1"/>
    <col min="12538" max="12538" width="5.28515625" style="8" customWidth="1"/>
    <col min="12539" max="12539" width="2.42578125" style="8" customWidth="1"/>
    <col min="12540" max="12540" width="4.28515625" style="8" customWidth="1"/>
    <col min="12541" max="12542" width="2.42578125" style="8" customWidth="1"/>
    <col min="12543" max="12543" width="5.28515625" style="8" customWidth="1"/>
    <col min="12544" max="12549" width="2.42578125" style="8" customWidth="1"/>
    <col min="12550" max="12550" width="13.42578125" style="8" customWidth="1"/>
    <col min="12551" max="12766" width="8" style="8"/>
    <col min="12767" max="12768" width="0.85546875" style="8" customWidth="1"/>
    <col min="12769" max="12783" width="2.42578125" style="8" customWidth="1"/>
    <col min="12784" max="12784" width="13.5703125" style="8" customWidth="1"/>
    <col min="12785" max="12785" width="2.85546875" style="8" customWidth="1"/>
    <col min="12786" max="12786" width="4.140625" style="8" customWidth="1"/>
    <col min="12787" max="12788" width="2.42578125" style="8" customWidth="1"/>
    <col min="12789" max="12789" width="5.28515625" style="8" customWidth="1"/>
    <col min="12790" max="12790" width="2.42578125" style="8" customWidth="1"/>
    <col min="12791" max="12791" width="3.85546875" style="8" customWidth="1"/>
    <col min="12792" max="12793" width="2.42578125" style="8" customWidth="1"/>
    <col min="12794" max="12794" width="5.28515625" style="8" customWidth="1"/>
    <col min="12795" max="12795" width="2.42578125" style="8" customWidth="1"/>
    <col min="12796" max="12796" width="4.28515625" style="8" customWidth="1"/>
    <col min="12797" max="12798" width="2.42578125" style="8" customWidth="1"/>
    <col min="12799" max="12799" width="5.28515625" style="8" customWidth="1"/>
    <col min="12800" max="12805" width="2.42578125" style="8" customWidth="1"/>
    <col min="12806" max="12806" width="13.42578125" style="8" customWidth="1"/>
    <col min="12807" max="13022" width="8" style="8"/>
    <col min="13023" max="13024" width="0.85546875" style="8" customWidth="1"/>
    <col min="13025" max="13039" width="2.42578125" style="8" customWidth="1"/>
    <col min="13040" max="13040" width="13.5703125" style="8" customWidth="1"/>
    <col min="13041" max="13041" width="2.85546875" style="8" customWidth="1"/>
    <col min="13042" max="13042" width="4.140625" style="8" customWidth="1"/>
    <col min="13043" max="13044" width="2.42578125" style="8" customWidth="1"/>
    <col min="13045" max="13045" width="5.28515625" style="8" customWidth="1"/>
    <col min="13046" max="13046" width="2.42578125" style="8" customWidth="1"/>
    <col min="13047" max="13047" width="3.85546875" style="8" customWidth="1"/>
    <col min="13048" max="13049" width="2.42578125" style="8" customWidth="1"/>
    <col min="13050" max="13050" width="5.28515625" style="8" customWidth="1"/>
    <col min="13051" max="13051" width="2.42578125" style="8" customWidth="1"/>
    <col min="13052" max="13052" width="4.28515625" style="8" customWidth="1"/>
    <col min="13053" max="13054" width="2.42578125" style="8" customWidth="1"/>
    <col min="13055" max="13055" width="5.28515625" style="8" customWidth="1"/>
    <col min="13056" max="13061" width="2.42578125" style="8" customWidth="1"/>
    <col min="13062" max="13062" width="13.42578125" style="8" customWidth="1"/>
    <col min="13063" max="13278" width="8" style="8"/>
    <col min="13279" max="13280" width="0.85546875" style="8" customWidth="1"/>
    <col min="13281" max="13295" width="2.42578125" style="8" customWidth="1"/>
    <col min="13296" max="13296" width="13.5703125" style="8" customWidth="1"/>
    <col min="13297" max="13297" width="2.85546875" style="8" customWidth="1"/>
    <col min="13298" max="13298" width="4.140625" style="8" customWidth="1"/>
    <col min="13299" max="13300" width="2.42578125" style="8" customWidth="1"/>
    <col min="13301" max="13301" width="5.28515625" style="8" customWidth="1"/>
    <col min="13302" max="13302" width="2.42578125" style="8" customWidth="1"/>
    <col min="13303" max="13303" width="3.85546875" style="8" customWidth="1"/>
    <col min="13304" max="13305" width="2.42578125" style="8" customWidth="1"/>
    <col min="13306" max="13306" width="5.28515625" style="8" customWidth="1"/>
    <col min="13307" max="13307" width="2.42578125" style="8" customWidth="1"/>
    <col min="13308" max="13308" width="4.28515625" style="8" customWidth="1"/>
    <col min="13309" max="13310" width="2.42578125" style="8" customWidth="1"/>
    <col min="13311" max="13311" width="5.28515625" style="8" customWidth="1"/>
    <col min="13312" max="13317" width="2.42578125" style="8" customWidth="1"/>
    <col min="13318" max="13318" width="13.42578125" style="8" customWidth="1"/>
    <col min="13319" max="13534" width="8" style="8"/>
    <col min="13535" max="13536" width="0.85546875" style="8" customWidth="1"/>
    <col min="13537" max="13551" width="2.42578125" style="8" customWidth="1"/>
    <col min="13552" max="13552" width="13.5703125" style="8" customWidth="1"/>
    <col min="13553" max="13553" width="2.85546875" style="8" customWidth="1"/>
    <col min="13554" max="13554" width="4.140625" style="8" customWidth="1"/>
    <col min="13555" max="13556" width="2.42578125" style="8" customWidth="1"/>
    <col min="13557" max="13557" width="5.28515625" style="8" customWidth="1"/>
    <col min="13558" max="13558" width="2.42578125" style="8" customWidth="1"/>
    <col min="13559" max="13559" width="3.85546875" style="8" customWidth="1"/>
    <col min="13560" max="13561" width="2.42578125" style="8" customWidth="1"/>
    <col min="13562" max="13562" width="5.28515625" style="8" customWidth="1"/>
    <col min="13563" max="13563" width="2.42578125" style="8" customWidth="1"/>
    <col min="13564" max="13564" width="4.28515625" style="8" customWidth="1"/>
    <col min="13565" max="13566" width="2.42578125" style="8" customWidth="1"/>
    <col min="13567" max="13567" width="5.28515625" style="8" customWidth="1"/>
    <col min="13568" max="13573" width="2.42578125" style="8" customWidth="1"/>
    <col min="13574" max="13574" width="13.42578125" style="8" customWidth="1"/>
    <col min="13575" max="13790" width="8" style="8"/>
    <col min="13791" max="13792" width="0.85546875" style="8" customWidth="1"/>
    <col min="13793" max="13807" width="2.42578125" style="8" customWidth="1"/>
    <col min="13808" max="13808" width="13.5703125" style="8" customWidth="1"/>
    <col min="13809" max="13809" width="2.85546875" style="8" customWidth="1"/>
    <col min="13810" max="13810" width="4.140625" style="8" customWidth="1"/>
    <col min="13811" max="13812" width="2.42578125" style="8" customWidth="1"/>
    <col min="13813" max="13813" width="5.28515625" style="8" customWidth="1"/>
    <col min="13814" max="13814" width="2.42578125" style="8" customWidth="1"/>
    <col min="13815" max="13815" width="3.85546875" style="8" customWidth="1"/>
    <col min="13816" max="13817" width="2.42578125" style="8" customWidth="1"/>
    <col min="13818" max="13818" width="5.28515625" style="8" customWidth="1"/>
    <col min="13819" max="13819" width="2.42578125" style="8" customWidth="1"/>
    <col min="13820" max="13820" width="4.28515625" style="8" customWidth="1"/>
    <col min="13821" max="13822" width="2.42578125" style="8" customWidth="1"/>
    <col min="13823" max="13823" width="5.28515625" style="8" customWidth="1"/>
    <col min="13824" max="13829" width="2.42578125" style="8" customWidth="1"/>
    <col min="13830" max="13830" width="13.42578125" style="8" customWidth="1"/>
    <col min="13831" max="14046" width="8" style="8"/>
    <col min="14047" max="14048" width="0.85546875" style="8" customWidth="1"/>
    <col min="14049" max="14063" width="2.42578125" style="8" customWidth="1"/>
    <col min="14064" max="14064" width="13.5703125" style="8" customWidth="1"/>
    <col min="14065" max="14065" width="2.85546875" style="8" customWidth="1"/>
    <col min="14066" max="14066" width="4.140625" style="8" customWidth="1"/>
    <col min="14067" max="14068" width="2.42578125" style="8" customWidth="1"/>
    <col min="14069" max="14069" width="5.28515625" style="8" customWidth="1"/>
    <col min="14070" max="14070" width="2.42578125" style="8" customWidth="1"/>
    <col min="14071" max="14071" width="3.85546875" style="8" customWidth="1"/>
    <col min="14072" max="14073" width="2.42578125" style="8" customWidth="1"/>
    <col min="14074" max="14074" width="5.28515625" style="8" customWidth="1"/>
    <col min="14075" max="14075" width="2.42578125" style="8" customWidth="1"/>
    <col min="14076" max="14076" width="4.28515625" style="8" customWidth="1"/>
    <col min="14077" max="14078" width="2.42578125" style="8" customWidth="1"/>
    <col min="14079" max="14079" width="5.28515625" style="8" customWidth="1"/>
    <col min="14080" max="14085" width="2.42578125" style="8" customWidth="1"/>
    <col min="14086" max="14086" width="13.42578125" style="8" customWidth="1"/>
    <col min="14087" max="14302" width="8" style="8"/>
    <col min="14303" max="14304" width="0.85546875" style="8" customWidth="1"/>
    <col min="14305" max="14319" width="2.42578125" style="8" customWidth="1"/>
    <col min="14320" max="14320" width="13.5703125" style="8" customWidth="1"/>
    <col min="14321" max="14321" width="2.85546875" style="8" customWidth="1"/>
    <col min="14322" max="14322" width="4.140625" style="8" customWidth="1"/>
    <col min="14323" max="14324" width="2.42578125" style="8" customWidth="1"/>
    <col min="14325" max="14325" width="5.28515625" style="8" customWidth="1"/>
    <col min="14326" max="14326" width="2.42578125" style="8" customWidth="1"/>
    <col min="14327" max="14327" width="3.85546875" style="8" customWidth="1"/>
    <col min="14328" max="14329" width="2.42578125" style="8" customWidth="1"/>
    <col min="14330" max="14330" width="5.28515625" style="8" customWidth="1"/>
    <col min="14331" max="14331" width="2.42578125" style="8" customWidth="1"/>
    <col min="14332" max="14332" width="4.28515625" style="8" customWidth="1"/>
    <col min="14333" max="14334" width="2.42578125" style="8" customWidth="1"/>
    <col min="14335" max="14335" width="5.28515625" style="8" customWidth="1"/>
    <col min="14336" max="14341" width="2.42578125" style="8" customWidth="1"/>
    <col min="14342" max="14342" width="13.42578125" style="8" customWidth="1"/>
    <col min="14343" max="14558" width="8" style="8"/>
    <col min="14559" max="14560" width="0.85546875" style="8" customWidth="1"/>
    <col min="14561" max="14575" width="2.42578125" style="8" customWidth="1"/>
    <col min="14576" max="14576" width="13.5703125" style="8" customWidth="1"/>
    <col min="14577" max="14577" width="2.85546875" style="8" customWidth="1"/>
    <col min="14578" max="14578" width="4.140625" style="8" customWidth="1"/>
    <col min="14579" max="14580" width="2.42578125" style="8" customWidth="1"/>
    <col min="14581" max="14581" width="5.28515625" style="8" customWidth="1"/>
    <col min="14582" max="14582" width="2.42578125" style="8" customWidth="1"/>
    <col min="14583" max="14583" width="3.85546875" style="8" customWidth="1"/>
    <col min="14584" max="14585" width="2.42578125" style="8" customWidth="1"/>
    <col min="14586" max="14586" width="5.28515625" style="8" customWidth="1"/>
    <col min="14587" max="14587" width="2.42578125" style="8" customWidth="1"/>
    <col min="14588" max="14588" width="4.28515625" style="8" customWidth="1"/>
    <col min="14589" max="14590" width="2.42578125" style="8" customWidth="1"/>
    <col min="14591" max="14591" width="5.28515625" style="8" customWidth="1"/>
    <col min="14592" max="14597" width="2.42578125" style="8" customWidth="1"/>
    <col min="14598" max="14598" width="13.42578125" style="8" customWidth="1"/>
    <col min="14599" max="14814" width="8" style="8"/>
    <col min="14815" max="14816" width="0.85546875" style="8" customWidth="1"/>
    <col min="14817" max="14831" width="2.42578125" style="8" customWidth="1"/>
    <col min="14832" max="14832" width="13.5703125" style="8" customWidth="1"/>
    <col min="14833" max="14833" width="2.85546875" style="8" customWidth="1"/>
    <col min="14834" max="14834" width="4.140625" style="8" customWidth="1"/>
    <col min="14835" max="14836" width="2.42578125" style="8" customWidth="1"/>
    <col min="14837" max="14837" width="5.28515625" style="8" customWidth="1"/>
    <col min="14838" max="14838" width="2.42578125" style="8" customWidth="1"/>
    <col min="14839" max="14839" width="3.85546875" style="8" customWidth="1"/>
    <col min="14840" max="14841" width="2.42578125" style="8" customWidth="1"/>
    <col min="14842" max="14842" width="5.28515625" style="8" customWidth="1"/>
    <col min="14843" max="14843" width="2.42578125" style="8" customWidth="1"/>
    <col min="14844" max="14844" width="4.28515625" style="8" customWidth="1"/>
    <col min="14845" max="14846" width="2.42578125" style="8" customWidth="1"/>
    <col min="14847" max="14847" width="5.28515625" style="8" customWidth="1"/>
    <col min="14848" max="14853" width="2.42578125" style="8" customWidth="1"/>
    <col min="14854" max="14854" width="13.42578125" style="8" customWidth="1"/>
    <col min="14855" max="15070" width="8" style="8"/>
    <col min="15071" max="15072" width="0.85546875" style="8" customWidth="1"/>
    <col min="15073" max="15087" width="2.42578125" style="8" customWidth="1"/>
    <col min="15088" max="15088" width="13.5703125" style="8" customWidth="1"/>
    <col min="15089" max="15089" width="2.85546875" style="8" customWidth="1"/>
    <col min="15090" max="15090" width="4.140625" style="8" customWidth="1"/>
    <col min="15091" max="15092" width="2.42578125" style="8" customWidth="1"/>
    <col min="15093" max="15093" width="5.28515625" style="8" customWidth="1"/>
    <col min="15094" max="15094" width="2.42578125" style="8" customWidth="1"/>
    <col min="15095" max="15095" width="3.85546875" style="8" customWidth="1"/>
    <col min="15096" max="15097" width="2.42578125" style="8" customWidth="1"/>
    <col min="15098" max="15098" width="5.28515625" style="8" customWidth="1"/>
    <col min="15099" max="15099" width="2.42578125" style="8" customWidth="1"/>
    <col min="15100" max="15100" width="4.28515625" style="8" customWidth="1"/>
    <col min="15101" max="15102" width="2.42578125" style="8" customWidth="1"/>
    <col min="15103" max="15103" width="5.28515625" style="8" customWidth="1"/>
    <col min="15104" max="15109" width="2.42578125" style="8" customWidth="1"/>
    <col min="15110" max="15110" width="13.42578125" style="8" customWidth="1"/>
    <col min="15111" max="15326" width="8" style="8"/>
    <col min="15327" max="15328" width="0.85546875" style="8" customWidth="1"/>
    <col min="15329" max="15343" width="2.42578125" style="8" customWidth="1"/>
    <col min="15344" max="15344" width="13.5703125" style="8" customWidth="1"/>
    <col min="15345" max="15345" width="2.85546875" style="8" customWidth="1"/>
    <col min="15346" max="15346" width="4.140625" style="8" customWidth="1"/>
    <col min="15347" max="15348" width="2.42578125" style="8" customWidth="1"/>
    <col min="15349" max="15349" width="5.28515625" style="8" customWidth="1"/>
    <col min="15350" max="15350" width="2.42578125" style="8" customWidth="1"/>
    <col min="15351" max="15351" width="3.85546875" style="8" customWidth="1"/>
    <col min="15352" max="15353" width="2.42578125" style="8" customWidth="1"/>
    <col min="15354" max="15354" width="5.28515625" style="8" customWidth="1"/>
    <col min="15355" max="15355" width="2.42578125" style="8" customWidth="1"/>
    <col min="15356" max="15356" width="4.28515625" style="8" customWidth="1"/>
    <col min="15357" max="15358" width="2.42578125" style="8" customWidth="1"/>
    <col min="15359" max="15359" width="5.28515625" style="8" customWidth="1"/>
    <col min="15360" max="15365" width="2.42578125" style="8" customWidth="1"/>
    <col min="15366" max="15366" width="13.42578125" style="8" customWidth="1"/>
    <col min="15367" max="15582" width="8" style="8"/>
    <col min="15583" max="15584" width="0.85546875" style="8" customWidth="1"/>
    <col min="15585" max="15599" width="2.42578125" style="8" customWidth="1"/>
    <col min="15600" max="15600" width="13.5703125" style="8" customWidth="1"/>
    <col min="15601" max="15601" width="2.85546875" style="8" customWidth="1"/>
    <col min="15602" max="15602" width="4.140625" style="8" customWidth="1"/>
    <col min="15603" max="15604" width="2.42578125" style="8" customWidth="1"/>
    <col min="15605" max="15605" width="5.28515625" style="8" customWidth="1"/>
    <col min="15606" max="15606" width="2.42578125" style="8" customWidth="1"/>
    <col min="15607" max="15607" width="3.85546875" style="8" customWidth="1"/>
    <col min="15608" max="15609" width="2.42578125" style="8" customWidth="1"/>
    <col min="15610" max="15610" width="5.28515625" style="8" customWidth="1"/>
    <col min="15611" max="15611" width="2.42578125" style="8" customWidth="1"/>
    <col min="15612" max="15612" width="4.28515625" style="8" customWidth="1"/>
    <col min="15613" max="15614" width="2.42578125" style="8" customWidth="1"/>
    <col min="15615" max="15615" width="5.28515625" style="8" customWidth="1"/>
    <col min="15616" max="15621" width="2.42578125" style="8" customWidth="1"/>
    <col min="15622" max="15622" width="13.42578125" style="8" customWidth="1"/>
    <col min="15623" max="15838" width="8" style="8"/>
    <col min="15839" max="15840" width="0.85546875" style="8" customWidth="1"/>
    <col min="15841" max="15855" width="2.42578125" style="8" customWidth="1"/>
    <col min="15856" max="15856" width="13.5703125" style="8" customWidth="1"/>
    <col min="15857" max="15857" width="2.85546875" style="8" customWidth="1"/>
    <col min="15858" max="15858" width="4.140625" style="8" customWidth="1"/>
    <col min="15859" max="15860" width="2.42578125" style="8" customWidth="1"/>
    <col min="15861" max="15861" width="5.28515625" style="8" customWidth="1"/>
    <col min="15862" max="15862" width="2.42578125" style="8" customWidth="1"/>
    <col min="15863" max="15863" width="3.85546875" style="8" customWidth="1"/>
    <col min="15864" max="15865" width="2.42578125" style="8" customWidth="1"/>
    <col min="15866" max="15866" width="5.28515625" style="8" customWidth="1"/>
    <col min="15867" max="15867" width="2.42578125" style="8" customWidth="1"/>
    <col min="15868" max="15868" width="4.28515625" style="8" customWidth="1"/>
    <col min="15869" max="15870" width="2.42578125" style="8" customWidth="1"/>
    <col min="15871" max="15871" width="5.28515625" style="8" customWidth="1"/>
    <col min="15872" max="15877" width="2.42578125" style="8" customWidth="1"/>
    <col min="15878" max="15878" width="13.42578125" style="8" customWidth="1"/>
    <col min="15879" max="16094" width="8" style="8"/>
    <col min="16095" max="16096" width="0.85546875" style="8" customWidth="1"/>
    <col min="16097" max="16111" width="2.42578125" style="8" customWidth="1"/>
    <col min="16112" max="16112" width="13.5703125" style="8" customWidth="1"/>
    <col min="16113" max="16113" width="2.85546875" style="8" customWidth="1"/>
    <col min="16114" max="16114" width="4.140625" style="8" customWidth="1"/>
    <col min="16115" max="16116" width="2.42578125" style="8" customWidth="1"/>
    <col min="16117" max="16117" width="5.28515625" style="8" customWidth="1"/>
    <col min="16118" max="16118" width="2.42578125" style="8" customWidth="1"/>
    <col min="16119" max="16119" width="3.85546875" style="8" customWidth="1"/>
    <col min="16120" max="16121" width="2.42578125" style="8" customWidth="1"/>
    <col min="16122" max="16122" width="5.28515625" style="8" customWidth="1"/>
    <col min="16123" max="16123" width="2.42578125" style="8" customWidth="1"/>
    <col min="16124" max="16124" width="4.28515625" style="8" customWidth="1"/>
    <col min="16125" max="16126" width="2.42578125" style="8" customWidth="1"/>
    <col min="16127" max="16127" width="5.28515625" style="8" customWidth="1"/>
    <col min="16128" max="16133" width="2.42578125" style="8" customWidth="1"/>
    <col min="16134" max="16134" width="13.42578125" style="8" customWidth="1"/>
    <col min="16135" max="16384" width="8" style="8"/>
  </cols>
  <sheetData>
    <row r="1" spans="1:8" ht="12.75" customHeight="1" x14ac:dyDescent="0.2">
      <c r="B1" s="105"/>
      <c r="F1" s="750"/>
      <c r="G1" s="750"/>
    </row>
    <row r="2" spans="1:8" ht="12.75" customHeight="1" x14ac:dyDescent="0.2">
      <c r="A2" s="8"/>
      <c r="B2" s="105"/>
      <c r="C2" s="630" t="s">
        <v>116</v>
      </c>
      <c r="D2" s="630"/>
      <c r="E2" s="630"/>
      <c r="F2" s="630"/>
      <c r="G2" s="630"/>
    </row>
    <row r="3" spans="1:8" s="9" customFormat="1" ht="18.600000000000001" customHeight="1" thickBot="1" x14ac:dyDescent="0.25">
      <c r="D3" s="170"/>
      <c r="E3" s="170"/>
      <c r="F3" s="170"/>
      <c r="G3" s="170"/>
    </row>
    <row r="4" spans="1:8" s="9" customFormat="1" ht="29.45" customHeight="1" thickBot="1" x14ac:dyDescent="0.25">
      <c r="C4" s="115" t="s">
        <v>17</v>
      </c>
      <c r="D4" s="116" t="s">
        <v>18</v>
      </c>
      <c r="E4" s="117" t="s">
        <v>29</v>
      </c>
      <c r="F4" s="117" t="s">
        <v>30</v>
      </c>
      <c r="G4" s="118" t="s">
        <v>31</v>
      </c>
    </row>
    <row r="5" spans="1:8" s="9" customFormat="1" ht="20.45" customHeight="1" thickBot="1" x14ac:dyDescent="0.25">
      <c r="C5" s="115">
        <v>1</v>
      </c>
      <c r="D5" s="115">
        <v>2</v>
      </c>
      <c r="E5" s="116">
        <v>3</v>
      </c>
      <c r="F5" s="117">
        <v>4</v>
      </c>
      <c r="G5" s="118">
        <v>5</v>
      </c>
      <c r="H5" s="171"/>
    </row>
    <row r="6" spans="1:8" s="9" customFormat="1" ht="29.45" customHeight="1" x14ac:dyDescent="0.2">
      <c r="C6" s="546" t="s">
        <v>117</v>
      </c>
      <c r="D6" s="329">
        <v>210</v>
      </c>
      <c r="E6" s="318">
        <f>E7+E8</f>
        <v>567680</v>
      </c>
      <c r="F6" s="322">
        <f>F7+F8</f>
        <v>817563</v>
      </c>
      <c r="G6" s="172">
        <f t="shared" ref="G6" si="0">G7+G8</f>
        <v>928068</v>
      </c>
    </row>
    <row r="7" spans="1:8" s="9" customFormat="1" ht="29.45" customHeight="1" x14ac:dyDescent="0.2">
      <c r="C7" s="542" t="s">
        <v>118</v>
      </c>
      <c r="D7" s="339">
        <v>211</v>
      </c>
      <c r="E7" s="318">
        <v>27103</v>
      </c>
      <c r="F7" s="324">
        <v>245834</v>
      </c>
      <c r="G7" s="123">
        <v>250324</v>
      </c>
    </row>
    <row r="8" spans="1:8" s="9" customFormat="1" ht="29.45" customHeight="1" x14ac:dyDescent="0.2">
      <c r="C8" s="542" t="s">
        <v>119</v>
      </c>
      <c r="D8" s="339">
        <v>212</v>
      </c>
      <c r="E8" s="318">
        <f>13108+527469</f>
        <v>540577</v>
      </c>
      <c r="F8" s="324">
        <v>571729</v>
      </c>
      <c r="G8" s="123">
        <v>677744</v>
      </c>
    </row>
    <row r="9" spans="1:8" s="9" customFormat="1" ht="29.45" customHeight="1" x14ac:dyDescent="0.2">
      <c r="C9" s="542" t="s">
        <v>120</v>
      </c>
      <c r="D9" s="339">
        <v>220</v>
      </c>
      <c r="E9" s="318">
        <v>93904</v>
      </c>
      <c r="F9" s="324">
        <v>83249</v>
      </c>
      <c r="G9" s="123">
        <v>57936</v>
      </c>
    </row>
    <row r="10" spans="1:8" s="9" customFormat="1" ht="29.45" customHeight="1" x14ac:dyDescent="0.2">
      <c r="C10" s="542" t="s">
        <v>121</v>
      </c>
      <c r="D10" s="339">
        <v>230</v>
      </c>
      <c r="E10" s="318">
        <v>45666</v>
      </c>
      <c r="F10" s="324">
        <v>34361</v>
      </c>
      <c r="G10" s="123">
        <v>14806</v>
      </c>
    </row>
    <row r="11" spans="1:8" s="9" customFormat="1" ht="29.45" customHeight="1" x14ac:dyDescent="0.2">
      <c r="C11" s="408" t="s">
        <v>103</v>
      </c>
      <c r="D11" s="339">
        <v>240</v>
      </c>
      <c r="E11" s="318">
        <v>340637</v>
      </c>
      <c r="F11" s="324">
        <v>273923</v>
      </c>
      <c r="G11" s="123">
        <v>772726</v>
      </c>
    </row>
    <row r="12" spans="1:8" s="9" customFormat="1" ht="29.45" customHeight="1" x14ac:dyDescent="0.2">
      <c r="C12" s="542" t="s">
        <v>122</v>
      </c>
      <c r="D12" s="339">
        <v>250</v>
      </c>
      <c r="E12" s="318">
        <v>2341858</v>
      </c>
      <c r="F12" s="324">
        <v>2404381</v>
      </c>
      <c r="G12" s="123">
        <v>1778886</v>
      </c>
    </row>
    <row r="13" spans="1:8" s="9" customFormat="1" ht="29.45" customHeight="1" x14ac:dyDescent="0.2">
      <c r="C13" s="563" t="s">
        <v>285</v>
      </c>
      <c r="D13" s="339">
        <v>255</v>
      </c>
      <c r="E13" s="318">
        <v>0</v>
      </c>
      <c r="F13" s="319">
        <v>0</v>
      </c>
      <c r="G13" s="321">
        <v>0</v>
      </c>
    </row>
    <row r="14" spans="1:8" s="9" customFormat="1" ht="29.45" customHeight="1" x14ac:dyDescent="0.2">
      <c r="C14" s="542" t="s">
        <v>123</v>
      </c>
      <c r="D14" s="339">
        <v>260</v>
      </c>
      <c r="E14" s="318">
        <f>E15+E16</f>
        <v>1182645</v>
      </c>
      <c r="F14" s="324">
        <f>F15+F16</f>
        <v>1686277</v>
      </c>
      <c r="G14" s="123">
        <f t="shared" ref="G14" si="1">G15+G16</f>
        <v>1665882</v>
      </c>
    </row>
    <row r="15" spans="1:8" s="9" customFormat="1" ht="29.45" customHeight="1" x14ac:dyDescent="0.2">
      <c r="C15" s="542" t="s">
        <v>124</v>
      </c>
      <c r="D15" s="339">
        <v>261</v>
      </c>
      <c r="E15" s="318">
        <v>1025771</v>
      </c>
      <c r="F15" s="324">
        <v>1401488</v>
      </c>
      <c r="G15" s="123">
        <v>1455025</v>
      </c>
    </row>
    <row r="16" spans="1:8" s="9" customFormat="1" ht="29.45" customHeight="1" thickBot="1" x14ac:dyDescent="0.25">
      <c r="C16" s="549" t="s">
        <v>125</v>
      </c>
      <c r="D16" s="314">
        <v>262</v>
      </c>
      <c r="E16" s="337">
        <v>156874</v>
      </c>
      <c r="F16" s="334">
        <v>284789</v>
      </c>
      <c r="G16" s="335">
        <v>210857</v>
      </c>
    </row>
    <row r="17" spans="3:7" s="9" customFormat="1" ht="29.45" customHeight="1" thickBot="1" x14ac:dyDescent="0.25">
      <c r="C17" s="124" t="s">
        <v>115</v>
      </c>
      <c r="D17" s="115">
        <v>200</v>
      </c>
      <c r="E17" s="338">
        <f>E6+E9+E10+E11+E12+E13+E14</f>
        <v>4572390</v>
      </c>
      <c r="F17" s="336">
        <f>F6+F9+F10+F11+F12+F13+F14</f>
        <v>5299754</v>
      </c>
      <c r="G17" s="126">
        <f t="shared" ref="G17" si="2">G6+G9+G10+G11+G12+G13+G14</f>
        <v>5218304</v>
      </c>
    </row>
    <row r="57" spans="4:7" s="7" customFormat="1" ht="29.45" customHeight="1" x14ac:dyDescent="0.2">
      <c r="D57" s="66"/>
      <c r="E57" s="66"/>
      <c r="F57" s="66"/>
      <c r="G57" s="66"/>
    </row>
  </sheetData>
  <mergeCells count="2">
    <mergeCell ref="C2:G2"/>
    <mergeCell ref="F1:G1"/>
  </mergeCells>
  <printOptions horizontalCentered="1"/>
  <pageMargins left="0.78740157480314965" right="0.59055118110236227" top="0.78740157480314965" bottom="0.78740157480314965" header="0.51181102362204722" footer="0.27559055118110237"/>
  <pageSetup paperSize="9" scale="46" firstPageNumber="57" orientation="portrait" useFirstPageNumber="1" r:id="rId1"/>
  <headerFooter scaleWithDoc="0">
    <oddHeader>&amp;R&amp;"Arial,полужирный"&amp;10Приложение 9</oddHeader>
  </headerFooter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-0.249977111117893"/>
    <outlinePr summaryBelow="0" summaryRight="0"/>
    <pageSetUpPr autoPageBreaks="0" fitToPage="1"/>
  </sheetPr>
  <dimension ref="A1:R72"/>
  <sheetViews>
    <sheetView view="pageBreakPreview" topLeftCell="A61" zoomScale="110" zoomScaleSheetLayoutView="110" workbookViewId="0">
      <selection activeCell="H68" sqref="H68:I68"/>
    </sheetView>
  </sheetViews>
  <sheetFormatPr defaultColWidth="8" defaultRowHeight="11.25" x14ac:dyDescent="0.2"/>
  <cols>
    <col min="1" max="2" width="0.85546875" style="7" customWidth="1"/>
    <col min="3" max="3" width="34.85546875" style="7" customWidth="1"/>
    <col min="4" max="5" width="3.28515625" style="7" customWidth="1"/>
    <col min="6" max="6" width="11.7109375" style="7" customWidth="1"/>
    <col min="7" max="7" width="12.28515625" style="7" customWidth="1"/>
    <col min="8" max="8" width="11.140625" style="7" customWidth="1"/>
    <col min="9" max="9" width="2.85546875" style="8" customWidth="1"/>
    <col min="10" max="10" width="3.85546875" style="8" customWidth="1"/>
    <col min="11" max="11" width="7.140625" style="8" customWidth="1"/>
    <col min="12" max="12" width="3.140625" style="8" customWidth="1"/>
    <col min="13" max="13" width="8" style="8"/>
    <col min="14" max="14" width="6.28515625" style="8" customWidth="1"/>
    <col min="15" max="15" width="8" style="8"/>
    <col min="16" max="16" width="9.7109375" style="8" bestFit="1" customWidth="1"/>
    <col min="17" max="17" width="8.7109375" style="8" bestFit="1" customWidth="1"/>
    <col min="18" max="16384" width="8" style="8"/>
  </cols>
  <sheetData>
    <row r="1" spans="2:14" s="7" customFormat="1" ht="25.15" customHeight="1" x14ac:dyDescent="0.25">
      <c r="B1" s="105"/>
      <c r="F1" s="684"/>
      <c r="G1" s="684"/>
      <c r="J1" s="751"/>
      <c r="K1" s="751"/>
      <c r="L1" s="751"/>
      <c r="M1" s="751"/>
      <c r="N1" s="751"/>
    </row>
    <row r="2" spans="2:14" s="8" customFormat="1" x14ac:dyDescent="0.2">
      <c r="B2" s="105"/>
      <c r="C2" s="7"/>
      <c r="D2" s="7"/>
      <c r="E2" s="7"/>
      <c r="F2" s="7"/>
      <c r="G2" s="7"/>
      <c r="H2" s="7"/>
    </row>
    <row r="3" spans="2:14" s="8" customFormat="1" ht="19.149999999999999" customHeight="1" x14ac:dyDescent="0.2">
      <c r="B3" s="7"/>
      <c r="C3" s="630" t="s">
        <v>126</v>
      </c>
      <c r="D3" s="630"/>
      <c r="E3" s="630"/>
      <c r="F3" s="630"/>
      <c r="G3" s="630"/>
      <c r="H3" s="7"/>
    </row>
    <row r="4" spans="2:14" s="8" customFormat="1" ht="13.5" thickBot="1" x14ac:dyDescent="0.25">
      <c r="B4" s="7"/>
      <c r="C4" s="182"/>
      <c r="D4" s="182"/>
      <c r="E4" s="182"/>
      <c r="F4" s="182"/>
      <c r="G4" s="182"/>
      <c r="H4" s="7"/>
    </row>
    <row r="5" spans="2:14" s="9" customFormat="1" ht="15" customHeight="1" x14ac:dyDescent="0.2">
      <c r="C5" s="633" t="s">
        <v>17</v>
      </c>
      <c r="D5" s="636" t="s">
        <v>18</v>
      </c>
      <c r="E5" s="675"/>
      <c r="F5" s="747" t="s">
        <v>127</v>
      </c>
      <c r="G5" s="795" t="s">
        <v>128</v>
      </c>
      <c r="H5" s="105"/>
    </row>
    <row r="6" spans="2:14" s="9" customFormat="1" ht="15" customHeight="1" x14ac:dyDescent="0.2">
      <c r="C6" s="794"/>
      <c r="D6" s="677"/>
      <c r="E6" s="678"/>
      <c r="F6" s="788"/>
      <c r="G6" s="796"/>
      <c r="H6" s="105"/>
    </row>
    <row r="7" spans="2:14" s="9" customFormat="1" ht="12.75" customHeight="1" thickBot="1" x14ac:dyDescent="0.25">
      <c r="C7" s="794"/>
      <c r="D7" s="677"/>
      <c r="E7" s="678"/>
      <c r="F7" s="788"/>
      <c r="G7" s="796"/>
      <c r="H7" s="105"/>
    </row>
    <row r="8" spans="2:14" s="9" customFormat="1" ht="15.6" customHeight="1" thickBot="1" x14ac:dyDescent="0.25">
      <c r="C8" s="44">
        <v>1</v>
      </c>
      <c r="D8" s="669">
        <v>2</v>
      </c>
      <c r="E8" s="670"/>
      <c r="F8" s="316">
        <v>3</v>
      </c>
      <c r="G8" s="317">
        <v>4</v>
      </c>
      <c r="H8" s="105"/>
    </row>
    <row r="9" spans="2:14" s="9" customFormat="1" ht="13.35" customHeight="1" x14ac:dyDescent="0.2">
      <c r="C9" s="328" t="s">
        <v>129</v>
      </c>
      <c r="D9" s="797">
        <v>56100</v>
      </c>
      <c r="E9" s="770"/>
      <c r="F9" s="319">
        <v>16735586</v>
      </c>
      <c r="G9" s="172">
        <v>15038326</v>
      </c>
      <c r="H9" s="105"/>
    </row>
    <row r="10" spans="2:14" s="9" customFormat="1" ht="13.35" customHeight="1" x14ac:dyDescent="0.2">
      <c r="C10" s="185" t="s">
        <v>130</v>
      </c>
      <c r="D10" s="798">
        <v>56200</v>
      </c>
      <c r="E10" s="738"/>
      <c r="F10" s="319">
        <v>3546401</v>
      </c>
      <c r="G10" s="123">
        <v>3145637</v>
      </c>
      <c r="H10" s="105"/>
    </row>
    <row r="11" spans="2:14" s="9" customFormat="1" ht="13.35" customHeight="1" x14ac:dyDescent="0.2">
      <c r="C11" s="185" t="s">
        <v>131</v>
      </c>
      <c r="D11" s="798">
        <v>56300</v>
      </c>
      <c r="E11" s="738"/>
      <c r="F11" s="319">
        <v>769749</v>
      </c>
      <c r="G11" s="123">
        <v>657828</v>
      </c>
      <c r="H11" s="105"/>
    </row>
    <row r="12" spans="2:14" s="9" customFormat="1" ht="13.35" customHeight="1" x14ac:dyDescent="0.2">
      <c r="C12" s="185" t="s">
        <v>132</v>
      </c>
      <c r="D12" s="798">
        <v>56400</v>
      </c>
      <c r="E12" s="738"/>
      <c r="F12" s="319">
        <v>2136728</v>
      </c>
      <c r="G12" s="123">
        <v>2224056</v>
      </c>
      <c r="H12" s="105"/>
    </row>
    <row r="13" spans="2:14" s="9" customFormat="1" ht="13.35" customHeight="1" x14ac:dyDescent="0.2">
      <c r="C13" s="185" t="s">
        <v>133</v>
      </c>
      <c r="D13" s="798">
        <v>56500</v>
      </c>
      <c r="E13" s="738"/>
      <c r="F13" s="319">
        <v>2848550</v>
      </c>
      <c r="G13" s="123">
        <v>2444797</v>
      </c>
      <c r="H13" s="105"/>
    </row>
    <row r="14" spans="2:14" s="9" customFormat="1" ht="13.35" customHeight="1" x14ac:dyDescent="0.2">
      <c r="C14" s="342" t="s">
        <v>134</v>
      </c>
      <c r="D14" s="789">
        <v>56600</v>
      </c>
      <c r="E14" s="790"/>
      <c r="F14" s="343">
        <f>F9+F10+F11+F12+F13</f>
        <v>26037014</v>
      </c>
      <c r="G14" s="344">
        <f>G9+G10+G11+G12+G13</f>
        <v>23510644</v>
      </c>
      <c r="H14" s="105"/>
    </row>
    <row r="15" spans="2:14" s="9" customFormat="1" ht="37.35" customHeight="1" x14ac:dyDescent="0.2">
      <c r="C15" s="531" t="s">
        <v>286</v>
      </c>
      <c r="D15" s="798">
        <v>56610</v>
      </c>
      <c r="E15" s="738"/>
      <c r="F15" s="319">
        <v>0</v>
      </c>
      <c r="G15" s="321">
        <v>0</v>
      </c>
      <c r="H15" s="105"/>
    </row>
    <row r="16" spans="2:14" s="9" customFormat="1" ht="22.9" customHeight="1" x14ac:dyDescent="0.2">
      <c r="C16" s="531" t="s">
        <v>135</v>
      </c>
      <c r="D16" s="798">
        <v>56620</v>
      </c>
      <c r="E16" s="738"/>
      <c r="F16" s="319">
        <v>381</v>
      </c>
      <c r="G16" s="123">
        <v>-1024</v>
      </c>
      <c r="H16" s="105"/>
    </row>
    <row r="17" spans="1:15" s="9" customFormat="1" ht="25.35" customHeight="1" thickBot="1" x14ac:dyDescent="0.25">
      <c r="C17" s="345" t="s">
        <v>136</v>
      </c>
      <c r="D17" s="799">
        <v>56000</v>
      </c>
      <c r="E17" s="800"/>
      <c r="F17" s="346">
        <f>F14+F15+F16</f>
        <v>26037395</v>
      </c>
      <c r="G17" s="347">
        <f>G14+G15+G16</f>
        <v>23509620</v>
      </c>
      <c r="H17" s="105"/>
    </row>
    <row r="18" spans="1:15" s="19" customFormat="1" x14ac:dyDescent="0.2">
      <c r="A18" s="18"/>
      <c r="B18" s="18"/>
      <c r="C18" s="188"/>
      <c r="D18" s="187"/>
      <c r="E18" s="187"/>
      <c r="F18" s="187"/>
      <c r="G18" s="188"/>
      <c r="H18" s="187"/>
    </row>
    <row r="19" spans="1:15" ht="12.75" x14ac:dyDescent="0.2">
      <c r="C19" s="189" t="s">
        <v>137</v>
      </c>
      <c r="D19" s="189"/>
      <c r="E19" s="189"/>
      <c r="F19" s="190"/>
      <c r="G19" s="189"/>
      <c r="H19" s="189"/>
      <c r="I19" s="189"/>
      <c r="J19" s="189"/>
      <c r="K19" s="189"/>
      <c r="L19" s="189"/>
      <c r="M19" s="189"/>
      <c r="N19" s="189"/>
      <c r="O19" s="18"/>
    </row>
    <row r="20" spans="1:15" ht="13.5" thickBot="1" x14ac:dyDescent="0.25">
      <c r="C20" s="189"/>
      <c r="D20" s="189"/>
      <c r="E20" s="189"/>
      <c r="F20" s="190"/>
      <c r="G20" s="189"/>
      <c r="H20" s="189"/>
      <c r="I20" s="189"/>
      <c r="J20" s="189"/>
      <c r="K20" s="189"/>
      <c r="L20" s="189"/>
      <c r="M20" s="189"/>
      <c r="N20" s="189"/>
      <c r="O20" s="7"/>
    </row>
    <row r="21" spans="1:15" s="9" customFormat="1" ht="12.75" customHeight="1" x14ac:dyDescent="0.2">
      <c r="C21" s="633" t="s">
        <v>17</v>
      </c>
      <c r="D21" s="636" t="s">
        <v>18</v>
      </c>
      <c r="E21" s="674"/>
      <c r="F21" s="747" t="s">
        <v>19</v>
      </c>
      <c r="G21" s="747" t="s">
        <v>78</v>
      </c>
      <c r="H21" s="674" t="s">
        <v>138</v>
      </c>
      <c r="I21" s="675"/>
      <c r="J21" s="638" t="s">
        <v>139</v>
      </c>
      <c r="K21" s="638"/>
      <c r="L21" s="638"/>
      <c r="M21" s="674" t="s">
        <v>26</v>
      </c>
      <c r="N21" s="761"/>
    </row>
    <row r="22" spans="1:15" s="9" customFormat="1" ht="15" customHeight="1" x14ac:dyDescent="0.2">
      <c r="C22" s="634"/>
      <c r="D22" s="637"/>
      <c r="E22" s="682"/>
      <c r="F22" s="748"/>
      <c r="G22" s="748"/>
      <c r="H22" s="676"/>
      <c r="I22" s="678"/>
      <c r="J22" s="639"/>
      <c r="K22" s="639"/>
      <c r="L22" s="639"/>
      <c r="M22" s="676"/>
      <c r="N22" s="762"/>
    </row>
    <row r="23" spans="1:15" s="9" customFormat="1" ht="12.75" customHeight="1" thickBot="1" x14ac:dyDescent="0.25">
      <c r="C23" s="634"/>
      <c r="D23" s="637"/>
      <c r="E23" s="682"/>
      <c r="F23" s="748"/>
      <c r="G23" s="748"/>
      <c r="H23" s="676"/>
      <c r="I23" s="678"/>
      <c r="J23" s="640"/>
      <c r="K23" s="640"/>
      <c r="L23" s="640"/>
      <c r="M23" s="676"/>
      <c r="N23" s="762"/>
    </row>
    <row r="24" spans="1:15" s="9" customFormat="1" ht="15.6" customHeight="1" thickBot="1" x14ac:dyDescent="0.25">
      <c r="C24" s="44">
        <v>1</v>
      </c>
      <c r="D24" s="670">
        <v>2</v>
      </c>
      <c r="E24" s="652"/>
      <c r="F24" s="316">
        <v>3</v>
      </c>
      <c r="G24" s="316">
        <v>4</v>
      </c>
      <c r="H24" s="668">
        <v>5</v>
      </c>
      <c r="I24" s="670"/>
      <c r="J24" s="652">
        <v>6</v>
      </c>
      <c r="K24" s="652"/>
      <c r="L24" s="652"/>
      <c r="M24" s="668">
        <v>7</v>
      </c>
      <c r="N24" s="716"/>
    </row>
    <row r="25" spans="1:15" s="9" customFormat="1" ht="21" customHeight="1" x14ac:dyDescent="0.2">
      <c r="C25" s="769" t="s">
        <v>287</v>
      </c>
      <c r="D25" s="770">
        <v>57300</v>
      </c>
      <c r="E25" s="771"/>
      <c r="F25" s="72" t="s">
        <v>50</v>
      </c>
      <c r="G25" s="322">
        <f>M26</f>
        <v>304016</v>
      </c>
      <c r="H25" s="757">
        <v>174039</v>
      </c>
      <c r="I25" s="758"/>
      <c r="J25" s="322" t="s">
        <v>2</v>
      </c>
      <c r="K25" s="279">
        <v>0</v>
      </c>
      <c r="L25" s="323" t="s">
        <v>3</v>
      </c>
      <c r="M25" s="754">
        <f>G25+H25-K25</f>
        <v>478055</v>
      </c>
      <c r="N25" s="756"/>
    </row>
    <row r="26" spans="1:15" s="9" customFormat="1" ht="13.35" customHeight="1" thickBot="1" x14ac:dyDescent="0.25">
      <c r="C26" s="760"/>
      <c r="D26" s="738">
        <v>57310</v>
      </c>
      <c r="E26" s="739"/>
      <c r="F26" s="51" t="s">
        <v>51</v>
      </c>
      <c r="G26" s="322">
        <v>283808</v>
      </c>
      <c r="H26" s="757">
        <v>20208</v>
      </c>
      <c r="I26" s="758"/>
      <c r="J26" s="324" t="s">
        <v>2</v>
      </c>
      <c r="K26" s="318">
        <v>0</v>
      </c>
      <c r="L26" s="325" t="s">
        <v>3</v>
      </c>
      <c r="M26" s="754">
        <f>G26+H26-K26</f>
        <v>304016</v>
      </c>
      <c r="N26" s="756"/>
    </row>
    <row r="27" spans="1:15" s="9" customFormat="1" ht="19.149999999999999" customHeight="1" x14ac:dyDescent="0.2">
      <c r="C27" s="767" t="s">
        <v>288</v>
      </c>
      <c r="D27" s="738">
        <v>57320</v>
      </c>
      <c r="E27" s="739"/>
      <c r="F27" s="72" t="s">
        <v>50</v>
      </c>
      <c r="G27" s="319">
        <v>0</v>
      </c>
      <c r="H27" s="757">
        <v>0</v>
      </c>
      <c r="I27" s="758"/>
      <c r="J27" s="324" t="s">
        <v>2</v>
      </c>
      <c r="K27" s="318">
        <v>0</v>
      </c>
      <c r="L27" s="325" t="s">
        <v>3</v>
      </c>
      <c r="M27" s="754">
        <f t="shared" ref="M27:M40" si="0">G27+H27-K27</f>
        <v>0</v>
      </c>
      <c r="N27" s="756"/>
    </row>
    <row r="28" spans="1:15" s="9" customFormat="1" ht="16.899999999999999" customHeight="1" thickBot="1" x14ac:dyDescent="0.25">
      <c r="C28" s="768"/>
      <c r="D28" s="738">
        <v>57330</v>
      </c>
      <c r="E28" s="739"/>
      <c r="F28" s="51" t="s">
        <v>51</v>
      </c>
      <c r="G28" s="319">
        <v>0</v>
      </c>
      <c r="H28" s="757">
        <v>0</v>
      </c>
      <c r="I28" s="758"/>
      <c r="J28" s="324" t="s">
        <v>2</v>
      </c>
      <c r="K28" s="318">
        <v>0</v>
      </c>
      <c r="L28" s="325" t="s">
        <v>3</v>
      </c>
      <c r="M28" s="754">
        <f t="shared" si="0"/>
        <v>0</v>
      </c>
      <c r="N28" s="756"/>
    </row>
    <row r="29" spans="1:15" s="9" customFormat="1" ht="13.35" customHeight="1" x14ac:dyDescent="0.2">
      <c r="C29" s="759" t="s">
        <v>283</v>
      </c>
      <c r="D29" s="738">
        <v>57340</v>
      </c>
      <c r="E29" s="739"/>
      <c r="F29" s="72" t="s">
        <v>50</v>
      </c>
      <c r="G29" s="324">
        <f>M30</f>
        <v>169903</v>
      </c>
      <c r="H29" s="757">
        <v>101795</v>
      </c>
      <c r="I29" s="758"/>
      <c r="J29" s="324" t="s">
        <v>2</v>
      </c>
      <c r="K29" s="318">
        <f>70937+107013</f>
        <v>177950</v>
      </c>
      <c r="L29" s="325" t="s">
        <v>3</v>
      </c>
      <c r="M29" s="754">
        <f t="shared" si="0"/>
        <v>93748</v>
      </c>
      <c r="N29" s="756"/>
    </row>
    <row r="30" spans="1:15" s="9" customFormat="1" ht="13.35" customHeight="1" thickBot="1" x14ac:dyDescent="0.25">
      <c r="C30" s="760"/>
      <c r="D30" s="738">
        <v>57350</v>
      </c>
      <c r="E30" s="739"/>
      <c r="F30" s="106" t="s">
        <v>51</v>
      </c>
      <c r="G30" s="324">
        <v>78369</v>
      </c>
      <c r="H30" s="757">
        <v>184902</v>
      </c>
      <c r="I30" s="758"/>
      <c r="J30" s="324" t="s">
        <v>2</v>
      </c>
      <c r="K30" s="318">
        <v>93368</v>
      </c>
      <c r="L30" s="325" t="s">
        <v>3</v>
      </c>
      <c r="M30" s="754">
        <f t="shared" si="0"/>
        <v>169903</v>
      </c>
      <c r="N30" s="756"/>
    </row>
    <row r="31" spans="1:15" s="9" customFormat="1" ht="13.35" customHeight="1" x14ac:dyDescent="0.2">
      <c r="C31" s="759" t="s">
        <v>140</v>
      </c>
      <c r="D31" s="738">
        <v>57360</v>
      </c>
      <c r="E31" s="739"/>
      <c r="F31" s="72" t="s">
        <v>50</v>
      </c>
      <c r="G31" s="319">
        <v>0</v>
      </c>
      <c r="H31" s="757">
        <v>0</v>
      </c>
      <c r="I31" s="758"/>
      <c r="J31" s="324" t="s">
        <v>2</v>
      </c>
      <c r="K31" s="318">
        <v>0</v>
      </c>
      <c r="L31" s="325" t="s">
        <v>3</v>
      </c>
      <c r="M31" s="754">
        <f t="shared" si="0"/>
        <v>0</v>
      </c>
      <c r="N31" s="756"/>
    </row>
    <row r="32" spans="1:15" s="9" customFormat="1" ht="13.35" customHeight="1" thickBot="1" x14ac:dyDescent="0.25">
      <c r="C32" s="760"/>
      <c r="D32" s="738">
        <v>57370</v>
      </c>
      <c r="E32" s="739"/>
      <c r="F32" s="51" t="s">
        <v>51</v>
      </c>
      <c r="G32" s="319">
        <v>0</v>
      </c>
      <c r="H32" s="757">
        <v>0</v>
      </c>
      <c r="I32" s="758"/>
      <c r="J32" s="324" t="s">
        <v>2</v>
      </c>
      <c r="K32" s="318">
        <v>0</v>
      </c>
      <c r="L32" s="325" t="s">
        <v>3</v>
      </c>
      <c r="M32" s="754">
        <f t="shared" si="0"/>
        <v>0</v>
      </c>
      <c r="N32" s="756"/>
    </row>
    <row r="33" spans="1:18" s="9" customFormat="1" ht="13.35" customHeight="1" x14ac:dyDescent="0.2">
      <c r="C33" s="759" t="s">
        <v>141</v>
      </c>
      <c r="D33" s="738">
        <v>57380</v>
      </c>
      <c r="E33" s="739"/>
      <c r="F33" s="72" t="s">
        <v>50</v>
      </c>
      <c r="G33" s="319">
        <f>M34</f>
        <v>496</v>
      </c>
      <c r="H33" s="757">
        <v>24</v>
      </c>
      <c r="I33" s="758"/>
      <c r="J33" s="324" t="s">
        <v>2</v>
      </c>
      <c r="K33" s="318">
        <v>496</v>
      </c>
      <c r="L33" s="325" t="s">
        <v>3</v>
      </c>
      <c r="M33" s="754">
        <f>G33+H33-K33</f>
        <v>24</v>
      </c>
      <c r="N33" s="756"/>
      <c r="P33" s="9" t="s">
        <v>222</v>
      </c>
    </row>
    <row r="34" spans="1:18" s="9" customFormat="1" ht="13.15" customHeight="1" thickBot="1" x14ac:dyDescent="0.25">
      <c r="C34" s="760"/>
      <c r="D34" s="738">
        <v>57390</v>
      </c>
      <c r="E34" s="739"/>
      <c r="F34" s="51" t="s">
        <v>51</v>
      </c>
      <c r="G34" s="319">
        <v>0</v>
      </c>
      <c r="H34" s="757">
        <v>496</v>
      </c>
      <c r="I34" s="758"/>
      <c r="J34" s="324" t="s">
        <v>2</v>
      </c>
      <c r="K34" s="318">
        <v>0</v>
      </c>
      <c r="L34" s="325" t="s">
        <v>3</v>
      </c>
      <c r="M34" s="754">
        <f t="shared" si="0"/>
        <v>496</v>
      </c>
      <c r="N34" s="756"/>
      <c r="P34" s="9">
        <v>2012</v>
      </c>
      <c r="Q34" s="9">
        <v>2011</v>
      </c>
      <c r="R34" s="9">
        <v>2010</v>
      </c>
    </row>
    <row r="35" spans="1:18" s="9" customFormat="1" ht="13.35" customHeight="1" x14ac:dyDescent="0.2">
      <c r="C35" s="752" t="s">
        <v>142</v>
      </c>
      <c r="D35" s="738">
        <v>57400</v>
      </c>
      <c r="E35" s="739"/>
      <c r="F35" s="72" t="s">
        <v>50</v>
      </c>
      <c r="G35" s="324">
        <f>M36</f>
        <v>4902</v>
      </c>
      <c r="H35" s="757">
        <v>1180</v>
      </c>
      <c r="I35" s="758"/>
      <c r="J35" s="324" t="s">
        <v>2</v>
      </c>
      <c r="K35" s="318">
        <f>62+4840</f>
        <v>4902</v>
      </c>
      <c r="L35" s="325" t="s">
        <v>3</v>
      </c>
      <c r="M35" s="754">
        <f t="shared" si="0"/>
        <v>1180</v>
      </c>
      <c r="N35" s="756"/>
    </row>
    <row r="36" spans="1:18" s="9" customFormat="1" ht="13.35" customHeight="1" thickBot="1" x14ac:dyDescent="0.25">
      <c r="C36" s="753"/>
      <c r="D36" s="738">
        <v>57410</v>
      </c>
      <c r="E36" s="739"/>
      <c r="F36" s="106" t="s">
        <v>51</v>
      </c>
      <c r="G36" s="324">
        <v>2449</v>
      </c>
      <c r="H36" s="757">
        <v>4912</v>
      </c>
      <c r="I36" s="758"/>
      <c r="J36" s="324" t="s">
        <v>2</v>
      </c>
      <c r="K36" s="318">
        <f>1497+962</f>
        <v>2459</v>
      </c>
      <c r="L36" s="325" t="s">
        <v>3</v>
      </c>
      <c r="M36" s="754">
        <f t="shared" si="0"/>
        <v>4902</v>
      </c>
      <c r="N36" s="756"/>
      <c r="P36" s="370">
        <f>M35+M37+M39+M41</f>
        <v>664926</v>
      </c>
      <c r="Q36" s="370">
        <f>M36+M38+M40+M42</f>
        <v>422738</v>
      </c>
      <c r="R36" s="57">
        <f>G36+G38+G40+G42</f>
        <v>148056</v>
      </c>
    </row>
    <row r="37" spans="1:18" s="9" customFormat="1" ht="13.35" customHeight="1" x14ac:dyDescent="0.2">
      <c r="C37" s="752" t="s">
        <v>289</v>
      </c>
      <c r="D37" s="738">
        <v>57420</v>
      </c>
      <c r="E37" s="739"/>
      <c r="F37" s="72" t="s">
        <v>50</v>
      </c>
      <c r="G37" s="324">
        <f>M38</f>
        <v>159466</v>
      </c>
      <c r="H37" s="757">
        <v>353046</v>
      </c>
      <c r="I37" s="758"/>
      <c r="J37" s="324" t="s">
        <v>2</v>
      </c>
      <c r="K37" s="364">
        <v>318868</v>
      </c>
      <c r="L37" s="325" t="s">
        <v>3</v>
      </c>
      <c r="M37" s="754">
        <f t="shared" ref="M37:M38" si="1">G37+H37-K37</f>
        <v>193644</v>
      </c>
      <c r="N37" s="756"/>
    </row>
    <row r="38" spans="1:18" s="9" customFormat="1" ht="13.35" customHeight="1" thickBot="1" x14ac:dyDescent="0.25">
      <c r="C38" s="753"/>
      <c r="D38" s="738">
        <v>57430</v>
      </c>
      <c r="E38" s="739"/>
      <c r="F38" s="51" t="s">
        <v>51</v>
      </c>
      <c r="G38" s="324">
        <v>113715</v>
      </c>
      <c r="H38" s="757">
        <v>230466</v>
      </c>
      <c r="I38" s="758"/>
      <c r="J38" s="324" t="s">
        <v>2</v>
      </c>
      <c r="K38" s="364">
        <v>184715</v>
      </c>
      <c r="L38" s="325" t="s">
        <v>3</v>
      </c>
      <c r="M38" s="754">
        <f t="shared" si="1"/>
        <v>159466</v>
      </c>
      <c r="N38" s="756"/>
    </row>
    <row r="39" spans="1:18" s="9" customFormat="1" ht="13.35" customHeight="1" x14ac:dyDescent="0.2">
      <c r="C39" s="752" t="s">
        <v>143</v>
      </c>
      <c r="D39" s="738">
        <v>57440</v>
      </c>
      <c r="E39" s="739"/>
      <c r="F39" s="72" t="s">
        <v>50</v>
      </c>
      <c r="G39" s="365">
        <f>M40</f>
        <v>258370</v>
      </c>
      <c r="H39" s="754">
        <v>660962</v>
      </c>
      <c r="I39" s="755"/>
      <c r="J39" s="324" t="s">
        <v>2</v>
      </c>
      <c r="K39" s="364">
        <f>388970+67934</f>
        <v>456904</v>
      </c>
      <c r="L39" s="325" t="s">
        <v>3</v>
      </c>
      <c r="M39" s="754">
        <f t="shared" si="0"/>
        <v>462428</v>
      </c>
      <c r="N39" s="756"/>
      <c r="P39" s="57"/>
      <c r="Q39" s="57"/>
    </row>
    <row r="40" spans="1:18" s="9" customFormat="1" ht="13.35" customHeight="1" thickBot="1" x14ac:dyDescent="0.25">
      <c r="C40" s="753"/>
      <c r="D40" s="738">
        <v>57450</v>
      </c>
      <c r="E40" s="739"/>
      <c r="F40" s="51" t="s">
        <v>51</v>
      </c>
      <c r="G40" s="322"/>
      <c r="H40" s="757">
        <v>258370</v>
      </c>
      <c r="I40" s="758"/>
      <c r="J40" s="324" t="s">
        <v>2</v>
      </c>
      <c r="K40" s="363"/>
      <c r="L40" s="325" t="s">
        <v>3</v>
      </c>
      <c r="M40" s="754">
        <f t="shared" si="0"/>
        <v>258370</v>
      </c>
      <c r="N40" s="756"/>
    </row>
    <row r="41" spans="1:18" s="9" customFormat="1" ht="13.35" customHeight="1" x14ac:dyDescent="0.2">
      <c r="C41" s="801" t="s">
        <v>144</v>
      </c>
      <c r="D41" s="770">
        <v>57460</v>
      </c>
      <c r="E41" s="771"/>
      <c r="F41" s="72" t="s">
        <v>50</v>
      </c>
      <c r="G41" s="367">
        <f>M42</f>
        <v>0</v>
      </c>
      <c r="H41" s="757">
        <v>7674</v>
      </c>
      <c r="I41" s="758"/>
      <c r="J41" s="322" t="s">
        <v>2</v>
      </c>
      <c r="K41" s="366"/>
      <c r="L41" s="323" t="s">
        <v>3</v>
      </c>
      <c r="M41" s="757">
        <f t="shared" ref="M41:M42" si="2">G41+H41-K41</f>
        <v>7674</v>
      </c>
      <c r="N41" s="803"/>
      <c r="P41" s="57"/>
      <c r="Q41" s="57"/>
    </row>
    <row r="42" spans="1:18" s="9" customFormat="1" ht="13.35" customHeight="1" thickBot="1" x14ac:dyDescent="0.25">
      <c r="C42" s="802"/>
      <c r="D42" s="783">
        <v>57470</v>
      </c>
      <c r="E42" s="784"/>
      <c r="F42" s="106" t="s">
        <v>51</v>
      </c>
      <c r="G42" s="340">
        <v>31892</v>
      </c>
      <c r="H42" s="804">
        <v>0</v>
      </c>
      <c r="I42" s="805"/>
      <c r="J42" s="326" t="s">
        <v>2</v>
      </c>
      <c r="K42" s="114">
        <f>26969+4923</f>
        <v>31892</v>
      </c>
      <c r="L42" s="327" t="s">
        <v>3</v>
      </c>
      <c r="M42" s="786">
        <f t="shared" si="2"/>
        <v>0</v>
      </c>
      <c r="N42" s="787"/>
    </row>
    <row r="43" spans="1:18" s="19" customFormat="1" x14ac:dyDescent="0.2">
      <c r="A43" s="18"/>
      <c r="B43" s="18"/>
      <c r="C43" s="188"/>
      <c r="D43" s="187"/>
      <c r="E43" s="187"/>
      <c r="F43" s="187"/>
      <c r="G43" s="188"/>
      <c r="H43" s="187"/>
    </row>
    <row r="44" spans="1:18" ht="18" customHeight="1" x14ac:dyDescent="0.2">
      <c r="C44" s="630" t="s">
        <v>145</v>
      </c>
      <c r="D44" s="630"/>
      <c r="E44" s="630"/>
      <c r="F44" s="630"/>
      <c r="G44" s="630"/>
      <c r="H44" s="186"/>
    </row>
    <row r="45" spans="1:18" ht="18" customHeight="1" thickBot="1" x14ac:dyDescent="0.25">
      <c r="C45" s="182"/>
      <c r="D45" s="182"/>
      <c r="E45" s="182"/>
      <c r="F45" s="182"/>
      <c r="G45" s="182"/>
      <c r="H45" s="186"/>
    </row>
    <row r="46" spans="1:18" s="9" customFormat="1" ht="15" customHeight="1" x14ac:dyDescent="0.2">
      <c r="C46" s="791" t="s">
        <v>17</v>
      </c>
      <c r="D46" s="664" t="s">
        <v>18</v>
      </c>
      <c r="E46" s="638"/>
      <c r="F46" s="747" t="s">
        <v>29</v>
      </c>
      <c r="G46" s="747" t="s">
        <v>30</v>
      </c>
      <c r="H46" s="747" t="s">
        <v>31</v>
      </c>
    </row>
    <row r="47" spans="1:18" s="9" customFormat="1" ht="15" customHeight="1" x14ac:dyDescent="0.2">
      <c r="C47" s="792"/>
      <c r="D47" s="723"/>
      <c r="E47" s="639"/>
      <c r="F47" s="748"/>
      <c r="G47" s="748"/>
      <c r="H47" s="748"/>
    </row>
    <row r="48" spans="1:18" s="9" customFormat="1" ht="12.75" customHeight="1" thickBot="1" x14ac:dyDescent="0.25">
      <c r="C48" s="793"/>
      <c r="D48" s="683"/>
      <c r="E48" s="640"/>
      <c r="F48" s="718"/>
      <c r="G48" s="718"/>
      <c r="H48" s="718"/>
    </row>
    <row r="49" spans="3:15" s="9" customFormat="1" ht="15.6" customHeight="1" thickBot="1" x14ac:dyDescent="0.25">
      <c r="C49" s="44">
        <v>1</v>
      </c>
      <c r="D49" s="670">
        <v>2</v>
      </c>
      <c r="E49" s="652"/>
      <c r="F49" s="125">
        <v>3</v>
      </c>
      <c r="G49" s="315">
        <v>4</v>
      </c>
      <c r="H49" s="317">
        <v>5</v>
      </c>
    </row>
    <row r="50" spans="3:15" s="9" customFormat="1" ht="13.35" customHeight="1" x14ac:dyDescent="0.2">
      <c r="C50" s="328" t="s">
        <v>146</v>
      </c>
      <c r="D50" s="770">
        <v>58000</v>
      </c>
      <c r="E50" s="771"/>
      <c r="F50" s="320">
        <f>F51</f>
        <v>8186354</v>
      </c>
      <c r="G50" s="111">
        <v>2681186</v>
      </c>
      <c r="H50" s="172">
        <v>2681186</v>
      </c>
    </row>
    <row r="51" spans="3:15" s="9" customFormat="1" ht="25.35" customHeight="1" x14ac:dyDescent="0.2">
      <c r="C51" s="185" t="s">
        <v>147</v>
      </c>
      <c r="D51" s="738">
        <v>58010</v>
      </c>
      <c r="E51" s="739"/>
      <c r="F51" s="432">
        <v>8186354</v>
      </c>
      <c r="G51" s="108">
        <v>2681186</v>
      </c>
      <c r="H51" s="123">
        <v>2681186</v>
      </c>
    </row>
    <row r="52" spans="3:15" s="9" customFormat="1" ht="13.35" customHeight="1" x14ac:dyDescent="0.2">
      <c r="C52" s="185" t="s">
        <v>148</v>
      </c>
      <c r="D52" s="738">
        <v>58020</v>
      </c>
      <c r="E52" s="739"/>
      <c r="F52" s="320">
        <v>0</v>
      </c>
      <c r="G52" s="320">
        <v>0</v>
      </c>
      <c r="H52" s="321">
        <v>0</v>
      </c>
    </row>
    <row r="53" spans="3:15" s="9" customFormat="1" ht="13.35" customHeight="1" x14ac:dyDescent="0.2">
      <c r="C53" s="185" t="s">
        <v>290</v>
      </c>
      <c r="D53" s="738">
        <v>58100</v>
      </c>
      <c r="E53" s="739"/>
      <c r="F53" s="320">
        <f>F55</f>
        <v>504600</v>
      </c>
      <c r="G53" s="108">
        <v>507241</v>
      </c>
      <c r="H53" s="123">
        <v>6864</v>
      </c>
    </row>
    <row r="54" spans="3:15" s="9" customFormat="1" ht="25.35" customHeight="1" x14ac:dyDescent="0.2">
      <c r="C54" s="185" t="s">
        <v>147</v>
      </c>
      <c r="D54" s="738">
        <v>58110</v>
      </c>
      <c r="E54" s="739"/>
      <c r="F54" s="320">
        <v>0</v>
      </c>
      <c r="G54" s="320">
        <v>0</v>
      </c>
      <c r="H54" s="321">
        <v>0</v>
      </c>
    </row>
    <row r="55" spans="3:15" s="9" customFormat="1" ht="13.35" customHeight="1" thickBot="1" x14ac:dyDescent="0.25">
      <c r="C55" s="185" t="s">
        <v>148</v>
      </c>
      <c r="D55" s="783">
        <v>58120</v>
      </c>
      <c r="E55" s="784"/>
      <c r="F55" s="341">
        <v>504600</v>
      </c>
      <c r="G55" s="183">
        <v>507241</v>
      </c>
      <c r="H55" s="173">
        <v>6864</v>
      </c>
    </row>
    <row r="56" spans="3:15" x14ac:dyDescent="0.2">
      <c r="C56" s="105"/>
      <c r="D56" s="105"/>
      <c r="E56" s="105"/>
      <c r="F56" s="105"/>
      <c r="G56" s="105"/>
      <c r="H56" s="105"/>
    </row>
    <row r="57" spans="3:15" x14ac:dyDescent="0.2">
      <c r="F57" s="66"/>
      <c r="I57" s="7"/>
      <c r="J57" s="7"/>
      <c r="K57" s="7"/>
      <c r="L57" s="7"/>
      <c r="M57" s="7"/>
      <c r="N57" s="7"/>
      <c r="O57" s="7"/>
    </row>
    <row r="58" spans="3:15" ht="12.75" x14ac:dyDescent="0.2">
      <c r="C58" s="630" t="s">
        <v>223</v>
      </c>
      <c r="D58" s="630"/>
      <c r="E58" s="630"/>
      <c r="F58" s="630"/>
      <c r="G58" s="630"/>
      <c r="H58" s="189"/>
      <c r="I58" s="189"/>
      <c r="J58" s="189"/>
      <c r="K58" s="189"/>
      <c r="L58" s="189"/>
      <c r="M58" s="18"/>
      <c r="N58" s="18"/>
      <c r="O58" s="7"/>
    </row>
    <row r="59" spans="3:15" ht="13.5" thickBot="1" x14ac:dyDescent="0.25">
      <c r="C59" s="191"/>
      <c r="D59" s="191"/>
      <c r="E59" s="191"/>
      <c r="F59" s="191"/>
      <c r="G59" s="191"/>
      <c r="H59" s="189"/>
      <c r="I59" s="189"/>
      <c r="J59" s="189"/>
      <c r="K59" s="189"/>
      <c r="L59" s="189"/>
      <c r="M59" s="7"/>
      <c r="N59" s="7"/>
      <c r="O59" s="7"/>
    </row>
    <row r="60" spans="3:15" s="9" customFormat="1" ht="15" customHeight="1" x14ac:dyDescent="0.2">
      <c r="C60" s="633" t="s">
        <v>17</v>
      </c>
      <c r="D60" s="744" t="s">
        <v>18</v>
      </c>
      <c r="E60" s="761"/>
      <c r="F60" s="744" t="s">
        <v>127</v>
      </c>
      <c r="G60" s="675"/>
      <c r="H60" s="638" t="s">
        <v>128</v>
      </c>
      <c r="I60" s="638"/>
      <c r="J60" s="638"/>
      <c r="K60" s="638"/>
      <c r="L60" s="641"/>
    </row>
    <row r="61" spans="3:15" s="9" customFormat="1" ht="15" customHeight="1" x14ac:dyDescent="0.2">
      <c r="C61" s="634"/>
      <c r="D61" s="745"/>
      <c r="E61" s="762"/>
      <c r="F61" s="745"/>
      <c r="G61" s="678"/>
      <c r="H61" s="639"/>
      <c r="I61" s="639"/>
      <c r="J61" s="639"/>
      <c r="K61" s="639"/>
      <c r="L61" s="642"/>
    </row>
    <row r="62" spans="3:15" s="9" customFormat="1" ht="12.75" customHeight="1" thickBot="1" x14ac:dyDescent="0.25">
      <c r="C62" s="634"/>
      <c r="D62" s="746"/>
      <c r="E62" s="782"/>
      <c r="F62" s="746"/>
      <c r="G62" s="681"/>
      <c r="H62" s="640"/>
      <c r="I62" s="640"/>
      <c r="J62" s="640"/>
      <c r="K62" s="640"/>
      <c r="L62" s="643"/>
    </row>
    <row r="63" spans="3:15" s="9" customFormat="1" ht="15.6" customHeight="1" thickBot="1" x14ac:dyDescent="0.25">
      <c r="C63" s="44">
        <v>1</v>
      </c>
      <c r="D63" s="778">
        <v>2</v>
      </c>
      <c r="E63" s="653"/>
      <c r="F63" s="669">
        <v>3</v>
      </c>
      <c r="G63" s="670"/>
      <c r="H63" s="652">
        <v>4</v>
      </c>
      <c r="I63" s="652"/>
      <c r="J63" s="652"/>
      <c r="K63" s="652"/>
      <c r="L63" s="653"/>
    </row>
    <row r="64" spans="3:15" s="9" customFormat="1" ht="13.35" customHeight="1" x14ac:dyDescent="0.2">
      <c r="C64" s="328" t="s">
        <v>224</v>
      </c>
      <c r="D64" s="779">
        <v>59000</v>
      </c>
      <c r="E64" s="780"/>
      <c r="F64" s="758">
        <v>452</v>
      </c>
      <c r="G64" s="781"/>
      <c r="H64" s="771">
        <v>470</v>
      </c>
      <c r="I64" s="771"/>
      <c r="J64" s="771"/>
      <c r="K64" s="771"/>
      <c r="L64" s="780"/>
    </row>
    <row r="65" spans="3:15" s="9" customFormat="1" ht="25.35" customHeight="1" x14ac:dyDescent="0.2">
      <c r="C65" s="185" t="s">
        <v>291</v>
      </c>
      <c r="D65" s="776">
        <v>59010</v>
      </c>
      <c r="E65" s="777"/>
      <c r="F65" s="755">
        <v>0</v>
      </c>
      <c r="G65" s="772"/>
      <c r="H65" s="772">
        <v>0</v>
      </c>
      <c r="I65" s="772"/>
      <c r="J65" s="772"/>
      <c r="K65" s="772"/>
      <c r="L65" s="773"/>
    </row>
    <row r="66" spans="3:15" s="9" customFormat="1" ht="49.15" customHeight="1" x14ac:dyDescent="0.2">
      <c r="C66" s="531" t="s">
        <v>149</v>
      </c>
      <c r="D66" s="776">
        <v>59015</v>
      </c>
      <c r="E66" s="777"/>
      <c r="F66" s="755">
        <v>452</v>
      </c>
      <c r="G66" s="772"/>
      <c r="H66" s="739">
        <v>470</v>
      </c>
      <c r="I66" s="739"/>
      <c r="J66" s="739"/>
      <c r="K66" s="739"/>
      <c r="L66" s="777"/>
    </row>
    <row r="67" spans="3:15" s="9" customFormat="1" ht="23.45" customHeight="1" x14ac:dyDescent="0.2">
      <c r="C67" s="531" t="s">
        <v>150</v>
      </c>
      <c r="D67" s="776">
        <v>59050</v>
      </c>
      <c r="E67" s="777"/>
      <c r="F67" s="785">
        <v>0</v>
      </c>
      <c r="G67" s="758"/>
      <c r="H67" s="772">
        <v>0</v>
      </c>
      <c r="I67" s="772"/>
      <c r="J67" s="772"/>
      <c r="K67" s="772"/>
      <c r="L67" s="773"/>
    </row>
    <row r="68" spans="3:15" s="9" customFormat="1" ht="36.75" customHeight="1" x14ac:dyDescent="0.2">
      <c r="C68" s="185"/>
      <c r="D68" s="774"/>
      <c r="E68" s="642"/>
      <c r="F68" s="541" t="s">
        <v>24</v>
      </c>
      <c r="G68" s="552" t="s">
        <v>152</v>
      </c>
      <c r="H68" s="722" t="s">
        <v>153</v>
      </c>
      <c r="I68" s="723"/>
      <c r="J68" s="722" t="s">
        <v>154</v>
      </c>
      <c r="K68" s="649"/>
      <c r="L68" s="775"/>
    </row>
    <row r="69" spans="3:15" s="9" customFormat="1" ht="13.35" customHeight="1" x14ac:dyDescent="0.2">
      <c r="C69" s="185" t="s">
        <v>151</v>
      </c>
      <c r="D69" s="763">
        <v>59100</v>
      </c>
      <c r="E69" s="764"/>
      <c r="F69" s="276">
        <v>0</v>
      </c>
      <c r="G69" s="280">
        <v>0</v>
      </c>
      <c r="H69" s="280" t="s">
        <v>14</v>
      </c>
      <c r="I69" s="281" t="s">
        <v>3</v>
      </c>
      <c r="J69" s="772">
        <v>0</v>
      </c>
      <c r="K69" s="772"/>
      <c r="L69" s="773"/>
    </row>
    <row r="70" spans="3:15" s="9" customFormat="1" ht="13.35" customHeight="1" thickBot="1" x14ac:dyDescent="0.25">
      <c r="C70" s="184">
        <v>2011</v>
      </c>
      <c r="D70" s="765">
        <v>59200</v>
      </c>
      <c r="E70" s="766"/>
      <c r="F70" s="277">
        <v>0</v>
      </c>
      <c r="G70" s="282">
        <v>0</v>
      </c>
      <c r="H70" s="282" t="s">
        <v>15</v>
      </c>
      <c r="I70" s="283" t="s">
        <v>3</v>
      </c>
      <c r="J70" s="786">
        <v>0</v>
      </c>
      <c r="K70" s="632"/>
      <c r="L70" s="787"/>
    </row>
    <row r="71" spans="3:15" x14ac:dyDescent="0.2">
      <c r="F71" s="66"/>
      <c r="I71" s="7"/>
      <c r="J71" s="7"/>
      <c r="K71" s="7"/>
      <c r="L71" s="7"/>
      <c r="M71" s="7"/>
      <c r="N71" s="7"/>
      <c r="O71" s="7"/>
    </row>
    <row r="72" spans="3:15" x14ac:dyDescent="0.2">
      <c r="F72" s="66"/>
      <c r="I72" s="7"/>
      <c r="J72" s="7"/>
      <c r="K72" s="7"/>
      <c r="L72" s="7"/>
      <c r="M72" s="7"/>
      <c r="N72" s="7"/>
      <c r="O72" s="7"/>
    </row>
  </sheetData>
  <mergeCells count="131">
    <mergeCell ref="C37:C38"/>
    <mergeCell ref="D37:E37"/>
    <mergeCell ref="H37:I37"/>
    <mergeCell ref="M37:N37"/>
    <mergeCell ref="D38:E38"/>
    <mergeCell ref="H38:I38"/>
    <mergeCell ref="M38:N38"/>
    <mergeCell ref="C41:C42"/>
    <mergeCell ref="D41:E41"/>
    <mergeCell ref="H41:I41"/>
    <mergeCell ref="M41:N41"/>
    <mergeCell ref="D42:E42"/>
    <mergeCell ref="H42:I42"/>
    <mergeCell ref="M42:N42"/>
    <mergeCell ref="M34:N34"/>
    <mergeCell ref="J69:L69"/>
    <mergeCell ref="J70:L70"/>
    <mergeCell ref="H60:L62"/>
    <mergeCell ref="H46:H48"/>
    <mergeCell ref="C3:G3"/>
    <mergeCell ref="C44:G44"/>
    <mergeCell ref="D5:E7"/>
    <mergeCell ref="F5:F7"/>
    <mergeCell ref="D8:E8"/>
    <mergeCell ref="D14:E14"/>
    <mergeCell ref="C46:C48"/>
    <mergeCell ref="C5:C7"/>
    <mergeCell ref="G5:G7"/>
    <mergeCell ref="G46:G48"/>
    <mergeCell ref="D9:E9"/>
    <mergeCell ref="D10:E10"/>
    <mergeCell ref="D11:E11"/>
    <mergeCell ref="D12:E12"/>
    <mergeCell ref="D13:E13"/>
    <mergeCell ref="D15:E15"/>
    <mergeCell ref="D16:E16"/>
    <mergeCell ref="D17:E17"/>
    <mergeCell ref="D50:E50"/>
    <mergeCell ref="D67:E67"/>
    <mergeCell ref="F67:G67"/>
    <mergeCell ref="D46:E48"/>
    <mergeCell ref="F1:G1"/>
    <mergeCell ref="D52:E52"/>
    <mergeCell ref="D49:E49"/>
    <mergeCell ref="D54:E54"/>
    <mergeCell ref="D51:E51"/>
    <mergeCell ref="F46:F48"/>
    <mergeCell ref="F60:G62"/>
    <mergeCell ref="H67:L67"/>
    <mergeCell ref="D68:E68"/>
    <mergeCell ref="H68:I68"/>
    <mergeCell ref="J68:L68"/>
    <mergeCell ref="G21:G23"/>
    <mergeCell ref="H21:I23"/>
    <mergeCell ref="J21:L23"/>
    <mergeCell ref="D65:E65"/>
    <mergeCell ref="F65:G65"/>
    <mergeCell ref="H65:L65"/>
    <mergeCell ref="D66:E66"/>
    <mergeCell ref="F66:G66"/>
    <mergeCell ref="H66:L66"/>
    <mergeCell ref="D63:E63"/>
    <mergeCell ref="F63:G63"/>
    <mergeCell ref="H63:L63"/>
    <mergeCell ref="D64:E64"/>
    <mergeCell ref="F64:G64"/>
    <mergeCell ref="H64:L64"/>
    <mergeCell ref="C58:G58"/>
    <mergeCell ref="C60:C62"/>
    <mergeCell ref="D60:E62"/>
    <mergeCell ref="D55:E55"/>
    <mergeCell ref="D53:E53"/>
    <mergeCell ref="M21:N23"/>
    <mergeCell ref="D24:E24"/>
    <mergeCell ref="H24:I24"/>
    <mergeCell ref="J24:L24"/>
    <mergeCell ref="M24:N24"/>
    <mergeCell ref="D69:E69"/>
    <mergeCell ref="D70:E70"/>
    <mergeCell ref="C27:C28"/>
    <mergeCell ref="D27:E27"/>
    <mergeCell ref="H27:I27"/>
    <mergeCell ref="M27:N27"/>
    <mergeCell ref="D28:E28"/>
    <mergeCell ref="H28:I28"/>
    <mergeCell ref="M28:N28"/>
    <mergeCell ref="C25:C26"/>
    <mergeCell ref="D25:E25"/>
    <mergeCell ref="H25:I25"/>
    <mergeCell ref="M25:N25"/>
    <mergeCell ref="D26:E26"/>
    <mergeCell ref="H26:I26"/>
    <mergeCell ref="M26:N26"/>
    <mergeCell ref="C21:C23"/>
    <mergeCell ref="D21:E23"/>
    <mergeCell ref="F21:F23"/>
    <mergeCell ref="M31:N31"/>
    <mergeCell ref="D32:E32"/>
    <mergeCell ref="H32:I32"/>
    <mergeCell ref="M32:N32"/>
    <mergeCell ref="C29:C30"/>
    <mergeCell ref="D29:E29"/>
    <mergeCell ref="H29:I29"/>
    <mergeCell ref="M29:N29"/>
    <mergeCell ref="D30:E30"/>
    <mergeCell ref="H30:I30"/>
    <mergeCell ref="M30:N30"/>
    <mergeCell ref="J1:N1"/>
    <mergeCell ref="C39:C40"/>
    <mergeCell ref="D39:E39"/>
    <mergeCell ref="H39:I39"/>
    <mergeCell ref="M39:N39"/>
    <mergeCell ref="D40:E40"/>
    <mergeCell ref="H40:I40"/>
    <mergeCell ref="M40:N40"/>
    <mergeCell ref="C35:C36"/>
    <mergeCell ref="D35:E35"/>
    <mergeCell ref="H35:I35"/>
    <mergeCell ref="M35:N35"/>
    <mergeCell ref="D36:E36"/>
    <mergeCell ref="H36:I36"/>
    <mergeCell ref="M36:N36"/>
    <mergeCell ref="C33:C34"/>
    <mergeCell ref="D33:E33"/>
    <mergeCell ref="H33:I33"/>
    <mergeCell ref="M33:N33"/>
    <mergeCell ref="D34:E34"/>
    <mergeCell ref="H34:I34"/>
    <mergeCell ref="C31:C32"/>
    <mergeCell ref="D31:E31"/>
    <mergeCell ref="H31:I31"/>
  </mergeCells>
  <printOptions horizontalCentered="1"/>
  <pageMargins left="0.78740157480314965" right="0.59055118110236227" top="0.78740157480314965" bottom="0.78740157480314965" header="0.51181102362204722" footer="0.27559055118110237"/>
  <pageSetup paperSize="9" scale="60" firstPageNumber="58" orientation="portrait" useFirstPageNumber="1" r:id="rId1"/>
  <headerFooter scaleWithDoc="0">
    <oddHeader>&amp;R&amp;"Arial,полужирный"&amp;10Приложение 10</oddHead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outlinePr summaryBelow="0" summaryRight="0"/>
    <pageSetUpPr autoPageBreaks="0" fitToPage="1"/>
  </sheetPr>
  <dimension ref="A1:T47"/>
  <sheetViews>
    <sheetView view="pageBreakPreview" topLeftCell="A10" zoomScaleNormal="60" zoomScaleSheetLayoutView="100" workbookViewId="0">
      <selection activeCell="B7" sqref="B7"/>
    </sheetView>
  </sheetViews>
  <sheetFormatPr defaultColWidth="8" defaultRowHeight="11.25" x14ac:dyDescent="0.2"/>
  <cols>
    <col min="1" max="1" width="11.28515625" style="180" customWidth="1"/>
    <col min="2" max="2" width="40.7109375" style="105" customWidth="1"/>
    <col min="3" max="3" width="4.28515625" style="105" customWidth="1"/>
    <col min="4" max="4" width="15.140625" style="105" customWidth="1"/>
    <col min="5" max="5" width="8.140625" style="105" customWidth="1"/>
    <col min="6" max="6" width="15.140625" style="105" customWidth="1"/>
    <col min="7" max="7" width="7.85546875" style="105" customWidth="1"/>
    <col min="8" max="8" width="15.140625" style="105" customWidth="1"/>
    <col min="9" max="9" width="8.42578125" style="105" customWidth="1"/>
    <col min="10" max="10" width="15.140625" style="105" customWidth="1"/>
    <col min="11" max="11" width="8.140625" style="105" customWidth="1"/>
    <col min="12" max="12" width="18.85546875" style="105" customWidth="1"/>
    <col min="13" max="13" width="8" style="105"/>
    <col min="14" max="14" width="15.140625" style="105" customWidth="1"/>
    <col min="15" max="15" width="8" style="105" customWidth="1"/>
    <col min="16" max="16" width="15.140625" style="105" customWidth="1"/>
    <col min="17" max="17" width="8.28515625" style="105" customWidth="1"/>
    <col min="18" max="18" width="15.140625" style="105" customWidth="1"/>
    <col min="19" max="19" width="8.140625" style="105" customWidth="1"/>
    <col min="20" max="257" width="8" style="180"/>
    <col min="258" max="258" width="40.7109375" style="180" customWidth="1"/>
    <col min="259" max="259" width="4.28515625" style="180" customWidth="1"/>
    <col min="260" max="260" width="15.140625" style="180" customWidth="1"/>
    <col min="261" max="261" width="7.140625" style="180" customWidth="1"/>
    <col min="262" max="262" width="15.140625" style="180" customWidth="1"/>
    <col min="263" max="263" width="7.140625" style="180" customWidth="1"/>
    <col min="264" max="264" width="15.140625" style="180" customWidth="1"/>
    <col min="265" max="265" width="7.140625" style="180" customWidth="1"/>
    <col min="266" max="266" width="15.140625" style="180" customWidth="1"/>
    <col min="267" max="267" width="7.140625" style="180" customWidth="1"/>
    <col min="268" max="268" width="15.140625" style="180" customWidth="1"/>
    <col min="269" max="269" width="8" style="180"/>
    <col min="270" max="270" width="15.140625" style="180" customWidth="1"/>
    <col min="271" max="271" width="7.140625" style="180" customWidth="1"/>
    <col min="272" max="272" width="15.140625" style="180" customWidth="1"/>
    <col min="273" max="273" width="7.140625" style="180" customWidth="1"/>
    <col min="274" max="274" width="15.140625" style="180" customWidth="1"/>
    <col min="275" max="275" width="7.140625" style="180" customWidth="1"/>
    <col min="276" max="513" width="8" style="180"/>
    <col min="514" max="514" width="40.7109375" style="180" customWidth="1"/>
    <col min="515" max="515" width="4.28515625" style="180" customWidth="1"/>
    <col min="516" max="516" width="15.140625" style="180" customWidth="1"/>
    <col min="517" max="517" width="7.140625" style="180" customWidth="1"/>
    <col min="518" max="518" width="15.140625" style="180" customWidth="1"/>
    <col min="519" max="519" width="7.140625" style="180" customWidth="1"/>
    <col min="520" max="520" width="15.140625" style="180" customWidth="1"/>
    <col min="521" max="521" width="7.140625" style="180" customWidth="1"/>
    <col min="522" max="522" width="15.140625" style="180" customWidth="1"/>
    <col min="523" max="523" width="7.140625" style="180" customWidth="1"/>
    <col min="524" max="524" width="15.140625" style="180" customWidth="1"/>
    <col min="525" max="525" width="8" style="180"/>
    <col min="526" max="526" width="15.140625" style="180" customWidth="1"/>
    <col min="527" max="527" width="7.140625" style="180" customWidth="1"/>
    <col min="528" max="528" width="15.140625" style="180" customWidth="1"/>
    <col min="529" max="529" width="7.140625" style="180" customWidth="1"/>
    <col min="530" max="530" width="15.140625" style="180" customWidth="1"/>
    <col min="531" max="531" width="7.140625" style="180" customWidth="1"/>
    <col min="532" max="769" width="8" style="180"/>
    <col min="770" max="770" width="40.7109375" style="180" customWidth="1"/>
    <col min="771" max="771" width="4.28515625" style="180" customWidth="1"/>
    <col min="772" max="772" width="15.140625" style="180" customWidth="1"/>
    <col min="773" max="773" width="7.140625" style="180" customWidth="1"/>
    <col min="774" max="774" width="15.140625" style="180" customWidth="1"/>
    <col min="775" max="775" width="7.140625" style="180" customWidth="1"/>
    <col min="776" max="776" width="15.140625" style="180" customWidth="1"/>
    <col min="777" max="777" width="7.140625" style="180" customWidth="1"/>
    <col min="778" max="778" width="15.140625" style="180" customWidth="1"/>
    <col min="779" max="779" width="7.140625" style="180" customWidth="1"/>
    <col min="780" max="780" width="15.140625" style="180" customWidth="1"/>
    <col min="781" max="781" width="8" style="180"/>
    <col min="782" max="782" width="15.140625" style="180" customWidth="1"/>
    <col min="783" max="783" width="7.140625" style="180" customWidth="1"/>
    <col min="784" max="784" width="15.140625" style="180" customWidth="1"/>
    <col min="785" max="785" width="7.140625" style="180" customWidth="1"/>
    <col min="786" max="786" width="15.140625" style="180" customWidth="1"/>
    <col min="787" max="787" width="7.140625" style="180" customWidth="1"/>
    <col min="788" max="1025" width="8" style="180"/>
    <col min="1026" max="1026" width="40.7109375" style="180" customWidth="1"/>
    <col min="1027" max="1027" width="4.28515625" style="180" customWidth="1"/>
    <col min="1028" max="1028" width="15.140625" style="180" customWidth="1"/>
    <col min="1029" max="1029" width="7.140625" style="180" customWidth="1"/>
    <col min="1030" max="1030" width="15.140625" style="180" customWidth="1"/>
    <col min="1031" max="1031" width="7.140625" style="180" customWidth="1"/>
    <col min="1032" max="1032" width="15.140625" style="180" customWidth="1"/>
    <col min="1033" max="1033" width="7.140625" style="180" customWidth="1"/>
    <col min="1034" max="1034" width="15.140625" style="180" customWidth="1"/>
    <col min="1035" max="1035" width="7.140625" style="180" customWidth="1"/>
    <col min="1036" max="1036" width="15.140625" style="180" customWidth="1"/>
    <col min="1037" max="1037" width="8" style="180"/>
    <col min="1038" max="1038" width="15.140625" style="180" customWidth="1"/>
    <col min="1039" max="1039" width="7.140625" style="180" customWidth="1"/>
    <col min="1040" max="1040" width="15.140625" style="180" customWidth="1"/>
    <col min="1041" max="1041" width="7.140625" style="180" customWidth="1"/>
    <col min="1042" max="1042" width="15.140625" style="180" customWidth="1"/>
    <col min="1043" max="1043" width="7.140625" style="180" customWidth="1"/>
    <col min="1044" max="1281" width="8" style="180"/>
    <col min="1282" max="1282" width="40.7109375" style="180" customWidth="1"/>
    <col min="1283" max="1283" width="4.28515625" style="180" customWidth="1"/>
    <col min="1284" max="1284" width="15.140625" style="180" customWidth="1"/>
    <col min="1285" max="1285" width="7.140625" style="180" customWidth="1"/>
    <col min="1286" max="1286" width="15.140625" style="180" customWidth="1"/>
    <col min="1287" max="1287" width="7.140625" style="180" customWidth="1"/>
    <col min="1288" max="1288" width="15.140625" style="180" customWidth="1"/>
    <col min="1289" max="1289" width="7.140625" style="180" customWidth="1"/>
    <col min="1290" max="1290" width="15.140625" style="180" customWidth="1"/>
    <col min="1291" max="1291" width="7.140625" style="180" customWidth="1"/>
    <col min="1292" max="1292" width="15.140625" style="180" customWidth="1"/>
    <col min="1293" max="1293" width="8" style="180"/>
    <col min="1294" max="1294" width="15.140625" style="180" customWidth="1"/>
    <col min="1295" max="1295" width="7.140625" style="180" customWidth="1"/>
    <col min="1296" max="1296" width="15.140625" style="180" customWidth="1"/>
    <col min="1297" max="1297" width="7.140625" style="180" customWidth="1"/>
    <col min="1298" max="1298" width="15.140625" style="180" customWidth="1"/>
    <col min="1299" max="1299" width="7.140625" style="180" customWidth="1"/>
    <col min="1300" max="1537" width="8" style="180"/>
    <col min="1538" max="1538" width="40.7109375" style="180" customWidth="1"/>
    <col min="1539" max="1539" width="4.28515625" style="180" customWidth="1"/>
    <col min="1540" max="1540" width="15.140625" style="180" customWidth="1"/>
    <col min="1541" max="1541" width="7.140625" style="180" customWidth="1"/>
    <col min="1542" max="1542" width="15.140625" style="180" customWidth="1"/>
    <col min="1543" max="1543" width="7.140625" style="180" customWidth="1"/>
    <col min="1544" max="1544" width="15.140625" style="180" customWidth="1"/>
    <col min="1545" max="1545" width="7.140625" style="180" customWidth="1"/>
    <col min="1546" max="1546" width="15.140625" style="180" customWidth="1"/>
    <col min="1547" max="1547" width="7.140625" style="180" customWidth="1"/>
    <col min="1548" max="1548" width="15.140625" style="180" customWidth="1"/>
    <col min="1549" max="1549" width="8" style="180"/>
    <col min="1550" max="1550" width="15.140625" style="180" customWidth="1"/>
    <col min="1551" max="1551" width="7.140625" style="180" customWidth="1"/>
    <col min="1552" max="1552" width="15.140625" style="180" customWidth="1"/>
    <col min="1553" max="1553" width="7.140625" style="180" customWidth="1"/>
    <col min="1554" max="1554" width="15.140625" style="180" customWidth="1"/>
    <col min="1555" max="1555" width="7.140625" style="180" customWidth="1"/>
    <col min="1556" max="1793" width="8" style="180"/>
    <col min="1794" max="1794" width="40.7109375" style="180" customWidth="1"/>
    <col min="1795" max="1795" width="4.28515625" style="180" customWidth="1"/>
    <col min="1796" max="1796" width="15.140625" style="180" customWidth="1"/>
    <col min="1797" max="1797" width="7.140625" style="180" customWidth="1"/>
    <col min="1798" max="1798" width="15.140625" style="180" customWidth="1"/>
    <col min="1799" max="1799" width="7.140625" style="180" customWidth="1"/>
    <col min="1800" max="1800" width="15.140625" style="180" customWidth="1"/>
    <col min="1801" max="1801" width="7.140625" style="180" customWidth="1"/>
    <col min="1802" max="1802" width="15.140625" style="180" customWidth="1"/>
    <col min="1803" max="1803" width="7.140625" style="180" customWidth="1"/>
    <col min="1804" max="1804" width="15.140625" style="180" customWidth="1"/>
    <col min="1805" max="1805" width="8" style="180"/>
    <col min="1806" max="1806" width="15.140625" style="180" customWidth="1"/>
    <col min="1807" max="1807" width="7.140625" style="180" customWidth="1"/>
    <col min="1808" max="1808" width="15.140625" style="180" customWidth="1"/>
    <col min="1809" max="1809" width="7.140625" style="180" customWidth="1"/>
    <col min="1810" max="1810" width="15.140625" style="180" customWidth="1"/>
    <col min="1811" max="1811" width="7.140625" style="180" customWidth="1"/>
    <col min="1812" max="2049" width="8" style="180"/>
    <col min="2050" max="2050" width="40.7109375" style="180" customWidth="1"/>
    <col min="2051" max="2051" width="4.28515625" style="180" customWidth="1"/>
    <col min="2052" max="2052" width="15.140625" style="180" customWidth="1"/>
    <col min="2053" max="2053" width="7.140625" style="180" customWidth="1"/>
    <col min="2054" max="2054" width="15.140625" style="180" customWidth="1"/>
    <col min="2055" max="2055" width="7.140625" style="180" customWidth="1"/>
    <col min="2056" max="2056" width="15.140625" style="180" customWidth="1"/>
    <col min="2057" max="2057" width="7.140625" style="180" customWidth="1"/>
    <col min="2058" max="2058" width="15.140625" style="180" customWidth="1"/>
    <col min="2059" max="2059" width="7.140625" style="180" customWidth="1"/>
    <col min="2060" max="2060" width="15.140625" style="180" customWidth="1"/>
    <col min="2061" max="2061" width="8" style="180"/>
    <col min="2062" max="2062" width="15.140625" style="180" customWidth="1"/>
    <col min="2063" max="2063" width="7.140625" style="180" customWidth="1"/>
    <col min="2064" max="2064" width="15.140625" style="180" customWidth="1"/>
    <col min="2065" max="2065" width="7.140625" style="180" customWidth="1"/>
    <col min="2066" max="2066" width="15.140625" style="180" customWidth="1"/>
    <col min="2067" max="2067" width="7.140625" style="180" customWidth="1"/>
    <col min="2068" max="2305" width="8" style="180"/>
    <col min="2306" max="2306" width="40.7109375" style="180" customWidth="1"/>
    <col min="2307" max="2307" width="4.28515625" style="180" customWidth="1"/>
    <col min="2308" max="2308" width="15.140625" style="180" customWidth="1"/>
    <col min="2309" max="2309" width="7.140625" style="180" customWidth="1"/>
    <col min="2310" max="2310" width="15.140625" style="180" customWidth="1"/>
    <col min="2311" max="2311" width="7.140625" style="180" customWidth="1"/>
    <col min="2312" max="2312" width="15.140625" style="180" customWidth="1"/>
    <col min="2313" max="2313" width="7.140625" style="180" customWidth="1"/>
    <col min="2314" max="2314" width="15.140625" style="180" customWidth="1"/>
    <col min="2315" max="2315" width="7.140625" style="180" customWidth="1"/>
    <col min="2316" max="2316" width="15.140625" style="180" customWidth="1"/>
    <col min="2317" max="2317" width="8" style="180"/>
    <col min="2318" max="2318" width="15.140625" style="180" customWidth="1"/>
    <col min="2319" max="2319" width="7.140625" style="180" customWidth="1"/>
    <col min="2320" max="2320" width="15.140625" style="180" customWidth="1"/>
    <col min="2321" max="2321" width="7.140625" style="180" customWidth="1"/>
    <col min="2322" max="2322" width="15.140625" style="180" customWidth="1"/>
    <col min="2323" max="2323" width="7.140625" style="180" customWidth="1"/>
    <col min="2324" max="2561" width="8" style="180"/>
    <col min="2562" max="2562" width="40.7109375" style="180" customWidth="1"/>
    <col min="2563" max="2563" width="4.28515625" style="180" customWidth="1"/>
    <col min="2564" max="2564" width="15.140625" style="180" customWidth="1"/>
    <col min="2565" max="2565" width="7.140625" style="180" customWidth="1"/>
    <col min="2566" max="2566" width="15.140625" style="180" customWidth="1"/>
    <col min="2567" max="2567" width="7.140625" style="180" customWidth="1"/>
    <col min="2568" max="2568" width="15.140625" style="180" customWidth="1"/>
    <col min="2569" max="2569" width="7.140625" style="180" customWidth="1"/>
    <col min="2570" max="2570" width="15.140625" style="180" customWidth="1"/>
    <col min="2571" max="2571" width="7.140625" style="180" customWidth="1"/>
    <col min="2572" max="2572" width="15.140625" style="180" customWidth="1"/>
    <col min="2573" max="2573" width="8" style="180"/>
    <col min="2574" max="2574" width="15.140625" style="180" customWidth="1"/>
    <col min="2575" max="2575" width="7.140625" style="180" customWidth="1"/>
    <col min="2576" max="2576" width="15.140625" style="180" customWidth="1"/>
    <col min="2577" max="2577" width="7.140625" style="180" customWidth="1"/>
    <col min="2578" max="2578" width="15.140625" style="180" customWidth="1"/>
    <col min="2579" max="2579" width="7.140625" style="180" customWidth="1"/>
    <col min="2580" max="2817" width="8" style="180"/>
    <col min="2818" max="2818" width="40.7109375" style="180" customWidth="1"/>
    <col min="2819" max="2819" width="4.28515625" style="180" customWidth="1"/>
    <col min="2820" max="2820" width="15.140625" style="180" customWidth="1"/>
    <col min="2821" max="2821" width="7.140625" style="180" customWidth="1"/>
    <col min="2822" max="2822" width="15.140625" style="180" customWidth="1"/>
    <col min="2823" max="2823" width="7.140625" style="180" customWidth="1"/>
    <col min="2824" max="2824" width="15.140625" style="180" customWidth="1"/>
    <col min="2825" max="2825" width="7.140625" style="180" customWidth="1"/>
    <col min="2826" max="2826" width="15.140625" style="180" customWidth="1"/>
    <col min="2827" max="2827" width="7.140625" style="180" customWidth="1"/>
    <col min="2828" max="2828" width="15.140625" style="180" customWidth="1"/>
    <col min="2829" max="2829" width="8" style="180"/>
    <col min="2830" max="2830" width="15.140625" style="180" customWidth="1"/>
    <col min="2831" max="2831" width="7.140625" style="180" customWidth="1"/>
    <col min="2832" max="2832" width="15.140625" style="180" customWidth="1"/>
    <col min="2833" max="2833" width="7.140625" style="180" customWidth="1"/>
    <col min="2834" max="2834" width="15.140625" style="180" customWidth="1"/>
    <col min="2835" max="2835" width="7.140625" style="180" customWidth="1"/>
    <col min="2836" max="3073" width="8" style="180"/>
    <col min="3074" max="3074" width="40.7109375" style="180" customWidth="1"/>
    <col min="3075" max="3075" width="4.28515625" style="180" customWidth="1"/>
    <col min="3076" max="3076" width="15.140625" style="180" customWidth="1"/>
    <col min="3077" max="3077" width="7.140625" style="180" customWidth="1"/>
    <col min="3078" max="3078" width="15.140625" style="180" customWidth="1"/>
    <col min="3079" max="3079" width="7.140625" style="180" customWidth="1"/>
    <col min="3080" max="3080" width="15.140625" style="180" customWidth="1"/>
    <col min="3081" max="3081" width="7.140625" style="180" customWidth="1"/>
    <col min="3082" max="3082" width="15.140625" style="180" customWidth="1"/>
    <col min="3083" max="3083" width="7.140625" style="180" customWidth="1"/>
    <col min="3084" max="3084" width="15.140625" style="180" customWidth="1"/>
    <col min="3085" max="3085" width="8" style="180"/>
    <col min="3086" max="3086" width="15.140625" style="180" customWidth="1"/>
    <col min="3087" max="3087" width="7.140625" style="180" customWidth="1"/>
    <col min="3088" max="3088" width="15.140625" style="180" customWidth="1"/>
    <col min="3089" max="3089" width="7.140625" style="180" customWidth="1"/>
    <col min="3090" max="3090" width="15.140625" style="180" customWidth="1"/>
    <col min="3091" max="3091" width="7.140625" style="180" customWidth="1"/>
    <col min="3092" max="3329" width="8" style="180"/>
    <col min="3330" max="3330" width="40.7109375" style="180" customWidth="1"/>
    <col min="3331" max="3331" width="4.28515625" style="180" customWidth="1"/>
    <col min="3332" max="3332" width="15.140625" style="180" customWidth="1"/>
    <col min="3333" max="3333" width="7.140625" style="180" customWidth="1"/>
    <col min="3334" max="3334" width="15.140625" style="180" customWidth="1"/>
    <col min="3335" max="3335" width="7.140625" style="180" customWidth="1"/>
    <col min="3336" max="3336" width="15.140625" style="180" customWidth="1"/>
    <col min="3337" max="3337" width="7.140625" style="180" customWidth="1"/>
    <col min="3338" max="3338" width="15.140625" style="180" customWidth="1"/>
    <col min="3339" max="3339" width="7.140625" style="180" customWidth="1"/>
    <col min="3340" max="3340" width="15.140625" style="180" customWidth="1"/>
    <col min="3341" max="3341" width="8" style="180"/>
    <col min="3342" max="3342" width="15.140625" style="180" customWidth="1"/>
    <col min="3343" max="3343" width="7.140625" style="180" customWidth="1"/>
    <col min="3344" max="3344" width="15.140625" style="180" customWidth="1"/>
    <col min="3345" max="3345" width="7.140625" style="180" customWidth="1"/>
    <col min="3346" max="3346" width="15.140625" style="180" customWidth="1"/>
    <col min="3347" max="3347" width="7.140625" style="180" customWidth="1"/>
    <col min="3348" max="3585" width="8" style="180"/>
    <col min="3586" max="3586" width="40.7109375" style="180" customWidth="1"/>
    <col min="3587" max="3587" width="4.28515625" style="180" customWidth="1"/>
    <col min="3588" max="3588" width="15.140625" style="180" customWidth="1"/>
    <col min="3589" max="3589" width="7.140625" style="180" customWidth="1"/>
    <col min="3590" max="3590" width="15.140625" style="180" customWidth="1"/>
    <col min="3591" max="3591" width="7.140625" style="180" customWidth="1"/>
    <col min="3592" max="3592" width="15.140625" style="180" customWidth="1"/>
    <col min="3593" max="3593" width="7.140625" style="180" customWidth="1"/>
    <col min="3594" max="3594" width="15.140625" style="180" customWidth="1"/>
    <col min="3595" max="3595" width="7.140625" style="180" customWidth="1"/>
    <col min="3596" max="3596" width="15.140625" style="180" customWidth="1"/>
    <col min="3597" max="3597" width="8" style="180"/>
    <col min="3598" max="3598" width="15.140625" style="180" customWidth="1"/>
    <col min="3599" max="3599" width="7.140625" style="180" customWidth="1"/>
    <col min="3600" max="3600" width="15.140625" style="180" customWidth="1"/>
    <col min="3601" max="3601" width="7.140625" style="180" customWidth="1"/>
    <col min="3602" max="3602" width="15.140625" style="180" customWidth="1"/>
    <col min="3603" max="3603" width="7.140625" style="180" customWidth="1"/>
    <col min="3604" max="3841" width="8" style="180"/>
    <col min="3842" max="3842" width="40.7109375" style="180" customWidth="1"/>
    <col min="3843" max="3843" width="4.28515625" style="180" customWidth="1"/>
    <col min="3844" max="3844" width="15.140625" style="180" customWidth="1"/>
    <col min="3845" max="3845" width="7.140625" style="180" customWidth="1"/>
    <col min="3846" max="3846" width="15.140625" style="180" customWidth="1"/>
    <col min="3847" max="3847" width="7.140625" style="180" customWidth="1"/>
    <col min="3848" max="3848" width="15.140625" style="180" customWidth="1"/>
    <col min="3849" max="3849" width="7.140625" style="180" customWidth="1"/>
    <col min="3850" max="3850" width="15.140625" style="180" customWidth="1"/>
    <col min="3851" max="3851" width="7.140625" style="180" customWidth="1"/>
    <col min="3852" max="3852" width="15.140625" style="180" customWidth="1"/>
    <col min="3853" max="3853" width="8" style="180"/>
    <col min="3854" max="3854" width="15.140625" style="180" customWidth="1"/>
    <col min="3855" max="3855" width="7.140625" style="180" customWidth="1"/>
    <col min="3856" max="3856" width="15.140625" style="180" customWidth="1"/>
    <col min="3857" max="3857" width="7.140625" style="180" customWidth="1"/>
    <col min="3858" max="3858" width="15.140625" style="180" customWidth="1"/>
    <col min="3859" max="3859" width="7.140625" style="180" customWidth="1"/>
    <col min="3860" max="4097" width="8" style="180"/>
    <col min="4098" max="4098" width="40.7109375" style="180" customWidth="1"/>
    <col min="4099" max="4099" width="4.28515625" style="180" customWidth="1"/>
    <col min="4100" max="4100" width="15.140625" style="180" customWidth="1"/>
    <col min="4101" max="4101" width="7.140625" style="180" customWidth="1"/>
    <col min="4102" max="4102" width="15.140625" style="180" customWidth="1"/>
    <col min="4103" max="4103" width="7.140625" style="180" customWidth="1"/>
    <col min="4104" max="4104" width="15.140625" style="180" customWidth="1"/>
    <col min="4105" max="4105" width="7.140625" style="180" customWidth="1"/>
    <col min="4106" max="4106" width="15.140625" style="180" customWidth="1"/>
    <col min="4107" max="4107" width="7.140625" style="180" customWidth="1"/>
    <col min="4108" max="4108" width="15.140625" style="180" customWidth="1"/>
    <col min="4109" max="4109" width="8" style="180"/>
    <col min="4110" max="4110" width="15.140625" style="180" customWidth="1"/>
    <col min="4111" max="4111" width="7.140625" style="180" customWidth="1"/>
    <col min="4112" max="4112" width="15.140625" style="180" customWidth="1"/>
    <col min="4113" max="4113" width="7.140625" style="180" customWidth="1"/>
    <col min="4114" max="4114" width="15.140625" style="180" customWidth="1"/>
    <col min="4115" max="4115" width="7.140625" style="180" customWidth="1"/>
    <col min="4116" max="4353" width="8" style="180"/>
    <col min="4354" max="4354" width="40.7109375" style="180" customWidth="1"/>
    <col min="4355" max="4355" width="4.28515625" style="180" customWidth="1"/>
    <col min="4356" max="4356" width="15.140625" style="180" customWidth="1"/>
    <col min="4357" max="4357" width="7.140625" style="180" customWidth="1"/>
    <col min="4358" max="4358" width="15.140625" style="180" customWidth="1"/>
    <col min="4359" max="4359" width="7.140625" style="180" customWidth="1"/>
    <col min="4360" max="4360" width="15.140625" style="180" customWidth="1"/>
    <col min="4361" max="4361" width="7.140625" style="180" customWidth="1"/>
    <col min="4362" max="4362" width="15.140625" style="180" customWidth="1"/>
    <col min="4363" max="4363" width="7.140625" style="180" customWidth="1"/>
    <col min="4364" max="4364" width="15.140625" style="180" customWidth="1"/>
    <col min="4365" max="4365" width="8" style="180"/>
    <col min="4366" max="4366" width="15.140625" style="180" customWidth="1"/>
    <col min="4367" max="4367" width="7.140625" style="180" customWidth="1"/>
    <col min="4368" max="4368" width="15.140625" style="180" customWidth="1"/>
    <col min="4369" max="4369" width="7.140625" style="180" customWidth="1"/>
    <col min="4370" max="4370" width="15.140625" style="180" customWidth="1"/>
    <col min="4371" max="4371" width="7.140625" style="180" customWidth="1"/>
    <col min="4372" max="4609" width="8" style="180"/>
    <col min="4610" max="4610" width="40.7109375" style="180" customWidth="1"/>
    <col min="4611" max="4611" width="4.28515625" style="180" customWidth="1"/>
    <col min="4612" max="4612" width="15.140625" style="180" customWidth="1"/>
    <col min="4613" max="4613" width="7.140625" style="180" customWidth="1"/>
    <col min="4614" max="4614" width="15.140625" style="180" customWidth="1"/>
    <col min="4615" max="4615" width="7.140625" style="180" customWidth="1"/>
    <col min="4616" max="4616" width="15.140625" style="180" customWidth="1"/>
    <col min="4617" max="4617" width="7.140625" style="180" customWidth="1"/>
    <col min="4618" max="4618" width="15.140625" style="180" customWidth="1"/>
    <col min="4619" max="4619" width="7.140625" style="180" customWidth="1"/>
    <col min="4620" max="4620" width="15.140625" style="180" customWidth="1"/>
    <col min="4621" max="4621" width="8" style="180"/>
    <col min="4622" max="4622" width="15.140625" style="180" customWidth="1"/>
    <col min="4623" max="4623" width="7.140625" style="180" customWidth="1"/>
    <col min="4624" max="4624" width="15.140625" style="180" customWidth="1"/>
    <col min="4625" max="4625" width="7.140625" style="180" customWidth="1"/>
    <col min="4626" max="4626" width="15.140625" style="180" customWidth="1"/>
    <col min="4627" max="4627" width="7.140625" style="180" customWidth="1"/>
    <col min="4628" max="4865" width="8" style="180"/>
    <col min="4866" max="4866" width="40.7109375" style="180" customWidth="1"/>
    <col min="4867" max="4867" width="4.28515625" style="180" customWidth="1"/>
    <col min="4868" max="4868" width="15.140625" style="180" customWidth="1"/>
    <col min="4869" max="4869" width="7.140625" style="180" customWidth="1"/>
    <col min="4870" max="4870" width="15.140625" style="180" customWidth="1"/>
    <col min="4871" max="4871" width="7.140625" style="180" customWidth="1"/>
    <col min="4872" max="4872" width="15.140625" style="180" customWidth="1"/>
    <col min="4873" max="4873" width="7.140625" style="180" customWidth="1"/>
    <col min="4874" max="4874" width="15.140625" style="180" customWidth="1"/>
    <col min="4875" max="4875" width="7.140625" style="180" customWidth="1"/>
    <col min="4876" max="4876" width="15.140625" style="180" customWidth="1"/>
    <col min="4877" max="4877" width="8" style="180"/>
    <col min="4878" max="4878" width="15.140625" style="180" customWidth="1"/>
    <col min="4879" max="4879" width="7.140625" style="180" customWidth="1"/>
    <col min="4880" max="4880" width="15.140625" style="180" customWidth="1"/>
    <col min="4881" max="4881" width="7.140625" style="180" customWidth="1"/>
    <col min="4882" max="4882" width="15.140625" style="180" customWidth="1"/>
    <col min="4883" max="4883" width="7.140625" style="180" customWidth="1"/>
    <col min="4884" max="5121" width="8" style="180"/>
    <col min="5122" max="5122" width="40.7109375" style="180" customWidth="1"/>
    <col min="5123" max="5123" width="4.28515625" style="180" customWidth="1"/>
    <col min="5124" max="5124" width="15.140625" style="180" customWidth="1"/>
    <col min="5125" max="5125" width="7.140625" style="180" customWidth="1"/>
    <col min="5126" max="5126" width="15.140625" style="180" customWidth="1"/>
    <col min="5127" max="5127" width="7.140625" style="180" customWidth="1"/>
    <col min="5128" max="5128" width="15.140625" style="180" customWidth="1"/>
    <col min="5129" max="5129" width="7.140625" style="180" customWidth="1"/>
    <col min="5130" max="5130" width="15.140625" style="180" customWidth="1"/>
    <col min="5131" max="5131" width="7.140625" style="180" customWidth="1"/>
    <col min="5132" max="5132" width="15.140625" style="180" customWidth="1"/>
    <col min="5133" max="5133" width="8" style="180"/>
    <col min="5134" max="5134" width="15.140625" style="180" customWidth="1"/>
    <col min="5135" max="5135" width="7.140625" style="180" customWidth="1"/>
    <col min="5136" max="5136" width="15.140625" style="180" customWidth="1"/>
    <col min="5137" max="5137" width="7.140625" style="180" customWidth="1"/>
    <col min="5138" max="5138" width="15.140625" style="180" customWidth="1"/>
    <col min="5139" max="5139" width="7.140625" style="180" customWidth="1"/>
    <col min="5140" max="5377" width="8" style="180"/>
    <col min="5378" max="5378" width="40.7109375" style="180" customWidth="1"/>
    <col min="5379" max="5379" width="4.28515625" style="180" customWidth="1"/>
    <col min="5380" max="5380" width="15.140625" style="180" customWidth="1"/>
    <col min="5381" max="5381" width="7.140625" style="180" customWidth="1"/>
    <col min="5382" max="5382" width="15.140625" style="180" customWidth="1"/>
    <col min="5383" max="5383" width="7.140625" style="180" customWidth="1"/>
    <col min="5384" max="5384" width="15.140625" style="180" customWidth="1"/>
    <col min="5385" max="5385" width="7.140625" style="180" customWidth="1"/>
    <col min="5386" max="5386" width="15.140625" style="180" customWidth="1"/>
    <col min="5387" max="5387" width="7.140625" style="180" customWidth="1"/>
    <col min="5388" max="5388" width="15.140625" style="180" customWidth="1"/>
    <col min="5389" max="5389" width="8" style="180"/>
    <col min="5390" max="5390" width="15.140625" style="180" customWidth="1"/>
    <col min="5391" max="5391" width="7.140625" style="180" customWidth="1"/>
    <col min="5392" max="5392" width="15.140625" style="180" customWidth="1"/>
    <col min="5393" max="5393" width="7.140625" style="180" customWidth="1"/>
    <col min="5394" max="5394" width="15.140625" style="180" customWidth="1"/>
    <col min="5395" max="5395" width="7.140625" style="180" customWidth="1"/>
    <col min="5396" max="5633" width="8" style="180"/>
    <col min="5634" max="5634" width="40.7109375" style="180" customWidth="1"/>
    <col min="5635" max="5635" width="4.28515625" style="180" customWidth="1"/>
    <col min="5636" max="5636" width="15.140625" style="180" customWidth="1"/>
    <col min="5637" max="5637" width="7.140625" style="180" customWidth="1"/>
    <col min="5638" max="5638" width="15.140625" style="180" customWidth="1"/>
    <col min="5639" max="5639" width="7.140625" style="180" customWidth="1"/>
    <col min="5640" max="5640" width="15.140625" style="180" customWidth="1"/>
    <col min="5641" max="5641" width="7.140625" style="180" customWidth="1"/>
    <col min="5642" max="5642" width="15.140625" style="180" customWidth="1"/>
    <col min="5643" max="5643" width="7.140625" style="180" customWidth="1"/>
    <col min="5644" max="5644" width="15.140625" style="180" customWidth="1"/>
    <col min="5645" max="5645" width="8" style="180"/>
    <col min="5646" max="5646" width="15.140625" style="180" customWidth="1"/>
    <col min="5647" max="5647" width="7.140625" style="180" customWidth="1"/>
    <col min="5648" max="5648" width="15.140625" style="180" customWidth="1"/>
    <col min="5649" max="5649" width="7.140625" style="180" customWidth="1"/>
    <col min="5650" max="5650" width="15.140625" style="180" customWidth="1"/>
    <col min="5651" max="5651" width="7.140625" style="180" customWidth="1"/>
    <col min="5652" max="5889" width="8" style="180"/>
    <col min="5890" max="5890" width="40.7109375" style="180" customWidth="1"/>
    <col min="5891" max="5891" width="4.28515625" style="180" customWidth="1"/>
    <col min="5892" max="5892" width="15.140625" style="180" customWidth="1"/>
    <col min="5893" max="5893" width="7.140625" style="180" customWidth="1"/>
    <col min="5894" max="5894" width="15.140625" style="180" customWidth="1"/>
    <col min="5895" max="5895" width="7.140625" style="180" customWidth="1"/>
    <col min="5896" max="5896" width="15.140625" style="180" customWidth="1"/>
    <col min="5897" max="5897" width="7.140625" style="180" customWidth="1"/>
    <col min="5898" max="5898" width="15.140625" style="180" customWidth="1"/>
    <col min="5899" max="5899" width="7.140625" style="180" customWidth="1"/>
    <col min="5900" max="5900" width="15.140625" style="180" customWidth="1"/>
    <col min="5901" max="5901" width="8" style="180"/>
    <col min="5902" max="5902" width="15.140625" style="180" customWidth="1"/>
    <col min="5903" max="5903" width="7.140625" style="180" customWidth="1"/>
    <col min="5904" max="5904" width="15.140625" style="180" customWidth="1"/>
    <col min="5905" max="5905" width="7.140625" style="180" customWidth="1"/>
    <col min="5906" max="5906" width="15.140625" style="180" customWidth="1"/>
    <col min="5907" max="5907" width="7.140625" style="180" customWidth="1"/>
    <col min="5908" max="6145" width="8" style="180"/>
    <col min="6146" max="6146" width="40.7109375" style="180" customWidth="1"/>
    <col min="6147" max="6147" width="4.28515625" style="180" customWidth="1"/>
    <col min="6148" max="6148" width="15.140625" style="180" customWidth="1"/>
    <col min="6149" max="6149" width="7.140625" style="180" customWidth="1"/>
    <col min="6150" max="6150" width="15.140625" style="180" customWidth="1"/>
    <col min="6151" max="6151" width="7.140625" style="180" customWidth="1"/>
    <col min="6152" max="6152" width="15.140625" style="180" customWidth="1"/>
    <col min="6153" max="6153" width="7.140625" style="180" customWidth="1"/>
    <col min="6154" max="6154" width="15.140625" style="180" customWidth="1"/>
    <col min="6155" max="6155" width="7.140625" style="180" customWidth="1"/>
    <col min="6156" max="6156" width="15.140625" style="180" customWidth="1"/>
    <col min="6157" max="6157" width="8" style="180"/>
    <col min="6158" max="6158" width="15.140625" style="180" customWidth="1"/>
    <col min="6159" max="6159" width="7.140625" style="180" customWidth="1"/>
    <col min="6160" max="6160" width="15.140625" style="180" customWidth="1"/>
    <col min="6161" max="6161" width="7.140625" style="180" customWidth="1"/>
    <col min="6162" max="6162" width="15.140625" style="180" customWidth="1"/>
    <col min="6163" max="6163" width="7.140625" style="180" customWidth="1"/>
    <col min="6164" max="6401" width="8" style="180"/>
    <col min="6402" max="6402" width="40.7109375" style="180" customWidth="1"/>
    <col min="6403" max="6403" width="4.28515625" style="180" customWidth="1"/>
    <col min="6404" max="6404" width="15.140625" style="180" customWidth="1"/>
    <col min="6405" max="6405" width="7.140625" style="180" customWidth="1"/>
    <col min="6406" max="6406" width="15.140625" style="180" customWidth="1"/>
    <col min="6407" max="6407" width="7.140625" style="180" customWidth="1"/>
    <col min="6408" max="6408" width="15.140625" style="180" customWidth="1"/>
    <col min="6409" max="6409" width="7.140625" style="180" customWidth="1"/>
    <col min="6410" max="6410" width="15.140625" style="180" customWidth="1"/>
    <col min="6411" max="6411" width="7.140625" style="180" customWidth="1"/>
    <col min="6412" max="6412" width="15.140625" style="180" customWidth="1"/>
    <col min="6413" max="6413" width="8" style="180"/>
    <col min="6414" max="6414" width="15.140625" style="180" customWidth="1"/>
    <col min="6415" max="6415" width="7.140625" style="180" customWidth="1"/>
    <col min="6416" max="6416" width="15.140625" style="180" customWidth="1"/>
    <col min="6417" max="6417" width="7.140625" style="180" customWidth="1"/>
    <col min="6418" max="6418" width="15.140625" style="180" customWidth="1"/>
    <col min="6419" max="6419" width="7.140625" style="180" customWidth="1"/>
    <col min="6420" max="6657" width="8" style="180"/>
    <col min="6658" max="6658" width="40.7109375" style="180" customWidth="1"/>
    <col min="6659" max="6659" width="4.28515625" style="180" customWidth="1"/>
    <col min="6660" max="6660" width="15.140625" style="180" customWidth="1"/>
    <col min="6661" max="6661" width="7.140625" style="180" customWidth="1"/>
    <col min="6662" max="6662" width="15.140625" style="180" customWidth="1"/>
    <col min="6663" max="6663" width="7.140625" style="180" customWidth="1"/>
    <col min="6664" max="6664" width="15.140625" style="180" customWidth="1"/>
    <col min="6665" max="6665" width="7.140625" style="180" customWidth="1"/>
    <col min="6666" max="6666" width="15.140625" style="180" customWidth="1"/>
    <col min="6667" max="6667" width="7.140625" style="180" customWidth="1"/>
    <col min="6668" max="6668" width="15.140625" style="180" customWidth="1"/>
    <col min="6669" max="6669" width="8" style="180"/>
    <col min="6670" max="6670" width="15.140625" style="180" customWidth="1"/>
    <col min="6671" max="6671" width="7.140625" style="180" customWidth="1"/>
    <col min="6672" max="6672" width="15.140625" style="180" customWidth="1"/>
    <col min="6673" max="6673" width="7.140625" style="180" customWidth="1"/>
    <col min="6674" max="6674" width="15.140625" style="180" customWidth="1"/>
    <col min="6675" max="6675" width="7.140625" style="180" customWidth="1"/>
    <col min="6676" max="6913" width="8" style="180"/>
    <col min="6914" max="6914" width="40.7109375" style="180" customWidth="1"/>
    <col min="6915" max="6915" width="4.28515625" style="180" customWidth="1"/>
    <col min="6916" max="6916" width="15.140625" style="180" customWidth="1"/>
    <col min="6917" max="6917" width="7.140625" style="180" customWidth="1"/>
    <col min="6918" max="6918" width="15.140625" style="180" customWidth="1"/>
    <col min="6919" max="6919" width="7.140625" style="180" customWidth="1"/>
    <col min="6920" max="6920" width="15.140625" style="180" customWidth="1"/>
    <col min="6921" max="6921" width="7.140625" style="180" customWidth="1"/>
    <col min="6922" max="6922" width="15.140625" style="180" customWidth="1"/>
    <col min="6923" max="6923" width="7.140625" style="180" customWidth="1"/>
    <col min="6924" max="6924" width="15.140625" style="180" customWidth="1"/>
    <col min="6925" max="6925" width="8" style="180"/>
    <col min="6926" max="6926" width="15.140625" style="180" customWidth="1"/>
    <col min="6927" max="6927" width="7.140625" style="180" customWidth="1"/>
    <col min="6928" max="6928" width="15.140625" style="180" customWidth="1"/>
    <col min="6929" max="6929" width="7.140625" style="180" customWidth="1"/>
    <col min="6930" max="6930" width="15.140625" style="180" customWidth="1"/>
    <col min="6931" max="6931" width="7.140625" style="180" customWidth="1"/>
    <col min="6932" max="7169" width="8" style="180"/>
    <col min="7170" max="7170" width="40.7109375" style="180" customWidth="1"/>
    <col min="7171" max="7171" width="4.28515625" style="180" customWidth="1"/>
    <col min="7172" max="7172" width="15.140625" style="180" customWidth="1"/>
    <col min="7173" max="7173" width="7.140625" style="180" customWidth="1"/>
    <col min="7174" max="7174" width="15.140625" style="180" customWidth="1"/>
    <col min="7175" max="7175" width="7.140625" style="180" customWidth="1"/>
    <col min="7176" max="7176" width="15.140625" style="180" customWidth="1"/>
    <col min="7177" max="7177" width="7.140625" style="180" customWidth="1"/>
    <col min="7178" max="7178" width="15.140625" style="180" customWidth="1"/>
    <col min="7179" max="7179" width="7.140625" style="180" customWidth="1"/>
    <col min="7180" max="7180" width="15.140625" style="180" customWidth="1"/>
    <col min="7181" max="7181" width="8" style="180"/>
    <col min="7182" max="7182" width="15.140625" style="180" customWidth="1"/>
    <col min="7183" max="7183" width="7.140625" style="180" customWidth="1"/>
    <col min="7184" max="7184" width="15.140625" style="180" customWidth="1"/>
    <col min="7185" max="7185" width="7.140625" style="180" customWidth="1"/>
    <col min="7186" max="7186" width="15.140625" style="180" customWidth="1"/>
    <col min="7187" max="7187" width="7.140625" style="180" customWidth="1"/>
    <col min="7188" max="7425" width="8" style="180"/>
    <col min="7426" max="7426" width="40.7109375" style="180" customWidth="1"/>
    <col min="7427" max="7427" width="4.28515625" style="180" customWidth="1"/>
    <col min="7428" max="7428" width="15.140625" style="180" customWidth="1"/>
    <col min="7429" max="7429" width="7.140625" style="180" customWidth="1"/>
    <col min="7430" max="7430" width="15.140625" style="180" customWidth="1"/>
    <col min="7431" max="7431" width="7.140625" style="180" customWidth="1"/>
    <col min="7432" max="7432" width="15.140625" style="180" customWidth="1"/>
    <col min="7433" max="7433" width="7.140625" style="180" customWidth="1"/>
    <col min="7434" max="7434" width="15.140625" style="180" customWidth="1"/>
    <col min="7435" max="7435" width="7.140625" style="180" customWidth="1"/>
    <col min="7436" max="7436" width="15.140625" style="180" customWidth="1"/>
    <col min="7437" max="7437" width="8" style="180"/>
    <col min="7438" max="7438" width="15.140625" style="180" customWidth="1"/>
    <col min="7439" max="7439" width="7.140625" style="180" customWidth="1"/>
    <col min="7440" max="7440" width="15.140625" style="180" customWidth="1"/>
    <col min="7441" max="7441" width="7.140625" style="180" customWidth="1"/>
    <col min="7442" max="7442" width="15.140625" style="180" customWidth="1"/>
    <col min="7443" max="7443" width="7.140625" style="180" customWidth="1"/>
    <col min="7444" max="7681" width="8" style="180"/>
    <col min="7682" max="7682" width="40.7109375" style="180" customWidth="1"/>
    <col min="7683" max="7683" width="4.28515625" style="180" customWidth="1"/>
    <col min="7684" max="7684" width="15.140625" style="180" customWidth="1"/>
    <col min="7685" max="7685" width="7.140625" style="180" customWidth="1"/>
    <col min="7686" max="7686" width="15.140625" style="180" customWidth="1"/>
    <col min="7687" max="7687" width="7.140625" style="180" customWidth="1"/>
    <col min="7688" max="7688" width="15.140625" style="180" customWidth="1"/>
    <col min="7689" max="7689" width="7.140625" style="180" customWidth="1"/>
    <col min="7690" max="7690" width="15.140625" style="180" customWidth="1"/>
    <col min="7691" max="7691" width="7.140625" style="180" customWidth="1"/>
    <col min="7692" max="7692" width="15.140625" style="180" customWidth="1"/>
    <col min="7693" max="7693" width="8" style="180"/>
    <col min="7694" max="7694" width="15.140625" style="180" customWidth="1"/>
    <col min="7695" max="7695" width="7.140625" style="180" customWidth="1"/>
    <col min="7696" max="7696" width="15.140625" style="180" customWidth="1"/>
    <col min="7697" max="7697" width="7.140625" style="180" customWidth="1"/>
    <col min="7698" max="7698" width="15.140625" style="180" customWidth="1"/>
    <col min="7699" max="7699" width="7.140625" style="180" customWidth="1"/>
    <col min="7700" max="7937" width="8" style="180"/>
    <col min="7938" max="7938" width="40.7109375" style="180" customWidth="1"/>
    <col min="7939" max="7939" width="4.28515625" style="180" customWidth="1"/>
    <col min="7940" max="7940" width="15.140625" style="180" customWidth="1"/>
    <col min="7941" max="7941" width="7.140625" style="180" customWidth="1"/>
    <col min="7942" max="7942" width="15.140625" style="180" customWidth="1"/>
    <col min="7943" max="7943" width="7.140625" style="180" customWidth="1"/>
    <col min="7944" max="7944" width="15.140625" style="180" customWidth="1"/>
    <col min="7945" max="7945" width="7.140625" style="180" customWidth="1"/>
    <col min="7946" max="7946" width="15.140625" style="180" customWidth="1"/>
    <col min="7947" max="7947" width="7.140625" style="180" customWidth="1"/>
    <col min="7948" max="7948" width="15.140625" style="180" customWidth="1"/>
    <col min="7949" max="7949" width="8" style="180"/>
    <col min="7950" max="7950" width="15.140625" style="180" customWidth="1"/>
    <col min="7951" max="7951" width="7.140625" style="180" customWidth="1"/>
    <col min="7952" max="7952" width="15.140625" style="180" customWidth="1"/>
    <col min="7953" max="7953" width="7.140625" style="180" customWidth="1"/>
    <col min="7954" max="7954" width="15.140625" style="180" customWidth="1"/>
    <col min="7955" max="7955" width="7.140625" style="180" customWidth="1"/>
    <col min="7956" max="8193" width="8" style="180"/>
    <col min="8194" max="8194" width="40.7109375" style="180" customWidth="1"/>
    <col min="8195" max="8195" width="4.28515625" style="180" customWidth="1"/>
    <col min="8196" max="8196" width="15.140625" style="180" customWidth="1"/>
    <col min="8197" max="8197" width="7.140625" style="180" customWidth="1"/>
    <col min="8198" max="8198" width="15.140625" style="180" customWidth="1"/>
    <col min="8199" max="8199" width="7.140625" style="180" customWidth="1"/>
    <col min="8200" max="8200" width="15.140625" style="180" customWidth="1"/>
    <col min="8201" max="8201" width="7.140625" style="180" customWidth="1"/>
    <col min="8202" max="8202" width="15.140625" style="180" customWidth="1"/>
    <col min="8203" max="8203" width="7.140625" style="180" customWidth="1"/>
    <col min="8204" max="8204" width="15.140625" style="180" customWidth="1"/>
    <col min="8205" max="8205" width="8" style="180"/>
    <col min="8206" max="8206" width="15.140625" style="180" customWidth="1"/>
    <col min="8207" max="8207" width="7.140625" style="180" customWidth="1"/>
    <col min="8208" max="8208" width="15.140625" style="180" customWidth="1"/>
    <col min="8209" max="8209" width="7.140625" style="180" customWidth="1"/>
    <col min="8210" max="8210" width="15.140625" style="180" customWidth="1"/>
    <col min="8211" max="8211" width="7.140625" style="180" customWidth="1"/>
    <col min="8212" max="8449" width="8" style="180"/>
    <col min="8450" max="8450" width="40.7109375" style="180" customWidth="1"/>
    <col min="8451" max="8451" width="4.28515625" style="180" customWidth="1"/>
    <col min="8452" max="8452" width="15.140625" style="180" customWidth="1"/>
    <col min="8453" max="8453" width="7.140625" style="180" customWidth="1"/>
    <col min="8454" max="8454" width="15.140625" style="180" customWidth="1"/>
    <col min="8455" max="8455" width="7.140625" style="180" customWidth="1"/>
    <col min="8456" max="8456" width="15.140625" style="180" customWidth="1"/>
    <col min="8457" max="8457" width="7.140625" style="180" customWidth="1"/>
    <col min="8458" max="8458" width="15.140625" style="180" customWidth="1"/>
    <col min="8459" max="8459" width="7.140625" style="180" customWidth="1"/>
    <col min="8460" max="8460" width="15.140625" style="180" customWidth="1"/>
    <col min="8461" max="8461" width="8" style="180"/>
    <col min="8462" max="8462" width="15.140625" style="180" customWidth="1"/>
    <col min="8463" max="8463" width="7.140625" style="180" customWidth="1"/>
    <col min="8464" max="8464" width="15.140625" style="180" customWidth="1"/>
    <col min="8465" max="8465" width="7.140625" style="180" customWidth="1"/>
    <col min="8466" max="8466" width="15.140625" style="180" customWidth="1"/>
    <col min="8467" max="8467" width="7.140625" style="180" customWidth="1"/>
    <col min="8468" max="8705" width="8" style="180"/>
    <col min="8706" max="8706" width="40.7109375" style="180" customWidth="1"/>
    <col min="8707" max="8707" width="4.28515625" style="180" customWidth="1"/>
    <col min="8708" max="8708" width="15.140625" style="180" customWidth="1"/>
    <col min="8709" max="8709" width="7.140625" style="180" customWidth="1"/>
    <col min="8710" max="8710" width="15.140625" style="180" customWidth="1"/>
    <col min="8711" max="8711" width="7.140625" style="180" customWidth="1"/>
    <col min="8712" max="8712" width="15.140625" style="180" customWidth="1"/>
    <col min="8713" max="8713" width="7.140625" style="180" customWidth="1"/>
    <col min="8714" max="8714" width="15.140625" style="180" customWidth="1"/>
    <col min="8715" max="8715" width="7.140625" style="180" customWidth="1"/>
    <col min="8716" max="8716" width="15.140625" style="180" customWidth="1"/>
    <col min="8717" max="8717" width="8" style="180"/>
    <col min="8718" max="8718" width="15.140625" style="180" customWidth="1"/>
    <col min="8719" max="8719" width="7.140625" style="180" customWidth="1"/>
    <col min="8720" max="8720" width="15.140625" style="180" customWidth="1"/>
    <col min="8721" max="8721" width="7.140625" style="180" customWidth="1"/>
    <col min="8722" max="8722" width="15.140625" style="180" customWidth="1"/>
    <col min="8723" max="8723" width="7.140625" style="180" customWidth="1"/>
    <col min="8724" max="8961" width="8" style="180"/>
    <col min="8962" max="8962" width="40.7109375" style="180" customWidth="1"/>
    <col min="8963" max="8963" width="4.28515625" style="180" customWidth="1"/>
    <col min="8964" max="8964" width="15.140625" style="180" customWidth="1"/>
    <col min="8965" max="8965" width="7.140625" style="180" customWidth="1"/>
    <col min="8966" max="8966" width="15.140625" style="180" customWidth="1"/>
    <col min="8967" max="8967" width="7.140625" style="180" customWidth="1"/>
    <col min="8968" max="8968" width="15.140625" style="180" customWidth="1"/>
    <col min="8969" max="8969" width="7.140625" style="180" customWidth="1"/>
    <col min="8970" max="8970" width="15.140625" style="180" customWidth="1"/>
    <col min="8971" max="8971" width="7.140625" style="180" customWidth="1"/>
    <col min="8972" max="8972" width="15.140625" style="180" customWidth="1"/>
    <col min="8973" max="8973" width="8" style="180"/>
    <col min="8974" max="8974" width="15.140625" style="180" customWidth="1"/>
    <col min="8975" max="8975" width="7.140625" style="180" customWidth="1"/>
    <col min="8976" max="8976" width="15.140625" style="180" customWidth="1"/>
    <col min="8977" max="8977" width="7.140625" style="180" customWidth="1"/>
    <col min="8978" max="8978" width="15.140625" style="180" customWidth="1"/>
    <col min="8979" max="8979" width="7.140625" style="180" customWidth="1"/>
    <col min="8980" max="9217" width="8" style="180"/>
    <col min="9218" max="9218" width="40.7109375" style="180" customWidth="1"/>
    <col min="9219" max="9219" width="4.28515625" style="180" customWidth="1"/>
    <col min="9220" max="9220" width="15.140625" style="180" customWidth="1"/>
    <col min="9221" max="9221" width="7.140625" style="180" customWidth="1"/>
    <col min="9222" max="9222" width="15.140625" style="180" customWidth="1"/>
    <col min="9223" max="9223" width="7.140625" style="180" customWidth="1"/>
    <col min="9224" max="9224" width="15.140625" style="180" customWidth="1"/>
    <col min="9225" max="9225" width="7.140625" style="180" customWidth="1"/>
    <col min="9226" max="9226" width="15.140625" style="180" customWidth="1"/>
    <col min="9227" max="9227" width="7.140625" style="180" customWidth="1"/>
    <col min="9228" max="9228" width="15.140625" style="180" customWidth="1"/>
    <col min="9229" max="9229" width="8" style="180"/>
    <col min="9230" max="9230" width="15.140625" style="180" customWidth="1"/>
    <col min="9231" max="9231" width="7.140625" style="180" customWidth="1"/>
    <col min="9232" max="9232" width="15.140625" style="180" customWidth="1"/>
    <col min="9233" max="9233" width="7.140625" style="180" customWidth="1"/>
    <col min="9234" max="9234" width="15.140625" style="180" customWidth="1"/>
    <col min="9235" max="9235" width="7.140625" style="180" customWidth="1"/>
    <col min="9236" max="9473" width="8" style="180"/>
    <col min="9474" max="9474" width="40.7109375" style="180" customWidth="1"/>
    <col min="9475" max="9475" width="4.28515625" style="180" customWidth="1"/>
    <col min="9476" max="9476" width="15.140625" style="180" customWidth="1"/>
    <col min="9477" max="9477" width="7.140625" style="180" customWidth="1"/>
    <col min="9478" max="9478" width="15.140625" style="180" customWidth="1"/>
    <col min="9479" max="9479" width="7.140625" style="180" customWidth="1"/>
    <col min="9480" max="9480" width="15.140625" style="180" customWidth="1"/>
    <col min="9481" max="9481" width="7.140625" style="180" customWidth="1"/>
    <col min="9482" max="9482" width="15.140625" style="180" customWidth="1"/>
    <col min="9483" max="9483" width="7.140625" style="180" customWidth="1"/>
    <col min="9484" max="9484" width="15.140625" style="180" customWidth="1"/>
    <col min="9485" max="9485" width="8" style="180"/>
    <col min="9486" max="9486" width="15.140625" style="180" customWidth="1"/>
    <col min="9487" max="9487" width="7.140625" style="180" customWidth="1"/>
    <col min="9488" max="9488" width="15.140625" style="180" customWidth="1"/>
    <col min="9489" max="9489" width="7.140625" style="180" customWidth="1"/>
    <col min="9490" max="9490" width="15.140625" style="180" customWidth="1"/>
    <col min="9491" max="9491" width="7.140625" style="180" customWidth="1"/>
    <col min="9492" max="9729" width="8" style="180"/>
    <col min="9730" max="9730" width="40.7109375" style="180" customWidth="1"/>
    <col min="9731" max="9731" width="4.28515625" style="180" customWidth="1"/>
    <col min="9732" max="9732" width="15.140625" style="180" customWidth="1"/>
    <col min="9733" max="9733" width="7.140625" style="180" customWidth="1"/>
    <col min="9734" max="9734" width="15.140625" style="180" customWidth="1"/>
    <col min="9735" max="9735" width="7.140625" style="180" customWidth="1"/>
    <col min="9736" max="9736" width="15.140625" style="180" customWidth="1"/>
    <col min="9737" max="9737" width="7.140625" style="180" customWidth="1"/>
    <col min="9738" max="9738" width="15.140625" style="180" customWidth="1"/>
    <col min="9739" max="9739" width="7.140625" style="180" customWidth="1"/>
    <col min="9740" max="9740" width="15.140625" style="180" customWidth="1"/>
    <col min="9741" max="9741" width="8" style="180"/>
    <col min="9742" max="9742" width="15.140625" style="180" customWidth="1"/>
    <col min="9743" max="9743" width="7.140625" style="180" customWidth="1"/>
    <col min="9744" max="9744" width="15.140625" style="180" customWidth="1"/>
    <col min="9745" max="9745" width="7.140625" style="180" customWidth="1"/>
    <col min="9746" max="9746" width="15.140625" style="180" customWidth="1"/>
    <col min="9747" max="9747" width="7.140625" style="180" customWidth="1"/>
    <col min="9748" max="9985" width="8" style="180"/>
    <col min="9986" max="9986" width="40.7109375" style="180" customWidth="1"/>
    <col min="9987" max="9987" width="4.28515625" style="180" customWidth="1"/>
    <col min="9988" max="9988" width="15.140625" style="180" customWidth="1"/>
    <col min="9989" max="9989" width="7.140625" style="180" customWidth="1"/>
    <col min="9990" max="9990" width="15.140625" style="180" customWidth="1"/>
    <col min="9991" max="9991" width="7.140625" style="180" customWidth="1"/>
    <col min="9992" max="9992" width="15.140625" style="180" customWidth="1"/>
    <col min="9993" max="9993" width="7.140625" style="180" customWidth="1"/>
    <col min="9994" max="9994" width="15.140625" style="180" customWidth="1"/>
    <col min="9995" max="9995" width="7.140625" style="180" customWidth="1"/>
    <col min="9996" max="9996" width="15.140625" style="180" customWidth="1"/>
    <col min="9997" max="9997" width="8" style="180"/>
    <col min="9998" max="9998" width="15.140625" style="180" customWidth="1"/>
    <col min="9999" max="9999" width="7.140625" style="180" customWidth="1"/>
    <col min="10000" max="10000" width="15.140625" style="180" customWidth="1"/>
    <col min="10001" max="10001" width="7.140625" style="180" customWidth="1"/>
    <col min="10002" max="10002" width="15.140625" style="180" customWidth="1"/>
    <col min="10003" max="10003" width="7.140625" style="180" customWidth="1"/>
    <col min="10004" max="10241" width="8" style="180"/>
    <col min="10242" max="10242" width="40.7109375" style="180" customWidth="1"/>
    <col min="10243" max="10243" width="4.28515625" style="180" customWidth="1"/>
    <col min="10244" max="10244" width="15.140625" style="180" customWidth="1"/>
    <col min="10245" max="10245" width="7.140625" style="180" customWidth="1"/>
    <col min="10246" max="10246" width="15.140625" style="180" customWidth="1"/>
    <col min="10247" max="10247" width="7.140625" style="180" customWidth="1"/>
    <col min="10248" max="10248" width="15.140625" style="180" customWidth="1"/>
    <col min="10249" max="10249" width="7.140625" style="180" customWidth="1"/>
    <col min="10250" max="10250" width="15.140625" style="180" customWidth="1"/>
    <col min="10251" max="10251" width="7.140625" style="180" customWidth="1"/>
    <col min="10252" max="10252" width="15.140625" style="180" customWidth="1"/>
    <col min="10253" max="10253" width="8" style="180"/>
    <col min="10254" max="10254" width="15.140625" style="180" customWidth="1"/>
    <col min="10255" max="10255" width="7.140625" style="180" customWidth="1"/>
    <col min="10256" max="10256" width="15.140625" style="180" customWidth="1"/>
    <col min="10257" max="10257" width="7.140625" style="180" customWidth="1"/>
    <col min="10258" max="10258" width="15.140625" style="180" customWidth="1"/>
    <col min="10259" max="10259" width="7.140625" style="180" customWidth="1"/>
    <col min="10260" max="10497" width="8" style="180"/>
    <col min="10498" max="10498" width="40.7109375" style="180" customWidth="1"/>
    <col min="10499" max="10499" width="4.28515625" style="180" customWidth="1"/>
    <col min="10500" max="10500" width="15.140625" style="180" customWidth="1"/>
    <col min="10501" max="10501" width="7.140625" style="180" customWidth="1"/>
    <col min="10502" max="10502" width="15.140625" style="180" customWidth="1"/>
    <col min="10503" max="10503" width="7.140625" style="180" customWidth="1"/>
    <col min="10504" max="10504" width="15.140625" style="180" customWidth="1"/>
    <col min="10505" max="10505" width="7.140625" style="180" customWidth="1"/>
    <col min="10506" max="10506" width="15.140625" style="180" customWidth="1"/>
    <col min="10507" max="10507" width="7.140625" style="180" customWidth="1"/>
    <col min="10508" max="10508" width="15.140625" style="180" customWidth="1"/>
    <col min="10509" max="10509" width="8" style="180"/>
    <col min="10510" max="10510" width="15.140625" style="180" customWidth="1"/>
    <col min="10511" max="10511" width="7.140625" style="180" customWidth="1"/>
    <col min="10512" max="10512" width="15.140625" style="180" customWidth="1"/>
    <col min="10513" max="10513" width="7.140625" style="180" customWidth="1"/>
    <col min="10514" max="10514" width="15.140625" style="180" customWidth="1"/>
    <col min="10515" max="10515" width="7.140625" style="180" customWidth="1"/>
    <col min="10516" max="10753" width="8" style="180"/>
    <col min="10754" max="10754" width="40.7109375" style="180" customWidth="1"/>
    <col min="10755" max="10755" width="4.28515625" style="180" customWidth="1"/>
    <col min="10756" max="10756" width="15.140625" style="180" customWidth="1"/>
    <col min="10757" max="10757" width="7.140625" style="180" customWidth="1"/>
    <col min="10758" max="10758" width="15.140625" style="180" customWidth="1"/>
    <col min="10759" max="10759" width="7.140625" style="180" customWidth="1"/>
    <col min="10760" max="10760" width="15.140625" style="180" customWidth="1"/>
    <col min="10761" max="10761" width="7.140625" style="180" customWidth="1"/>
    <col min="10762" max="10762" width="15.140625" style="180" customWidth="1"/>
    <col min="10763" max="10763" width="7.140625" style="180" customWidth="1"/>
    <col min="10764" max="10764" width="15.140625" style="180" customWidth="1"/>
    <col min="10765" max="10765" width="8" style="180"/>
    <col min="10766" max="10766" width="15.140625" style="180" customWidth="1"/>
    <col min="10767" max="10767" width="7.140625" style="180" customWidth="1"/>
    <col min="10768" max="10768" width="15.140625" style="180" customWidth="1"/>
    <col min="10769" max="10769" width="7.140625" style="180" customWidth="1"/>
    <col min="10770" max="10770" width="15.140625" style="180" customWidth="1"/>
    <col min="10771" max="10771" width="7.140625" style="180" customWidth="1"/>
    <col min="10772" max="11009" width="8" style="180"/>
    <col min="11010" max="11010" width="40.7109375" style="180" customWidth="1"/>
    <col min="11011" max="11011" width="4.28515625" style="180" customWidth="1"/>
    <col min="11012" max="11012" width="15.140625" style="180" customWidth="1"/>
    <col min="11013" max="11013" width="7.140625" style="180" customWidth="1"/>
    <col min="11014" max="11014" width="15.140625" style="180" customWidth="1"/>
    <col min="11015" max="11015" width="7.140625" style="180" customWidth="1"/>
    <col min="11016" max="11016" width="15.140625" style="180" customWidth="1"/>
    <col min="11017" max="11017" width="7.140625" style="180" customWidth="1"/>
    <col min="11018" max="11018" width="15.140625" style="180" customWidth="1"/>
    <col min="11019" max="11019" width="7.140625" style="180" customWidth="1"/>
    <col min="11020" max="11020" width="15.140625" style="180" customWidth="1"/>
    <col min="11021" max="11021" width="8" style="180"/>
    <col min="11022" max="11022" width="15.140625" style="180" customWidth="1"/>
    <col min="11023" max="11023" width="7.140625" style="180" customWidth="1"/>
    <col min="11024" max="11024" width="15.140625" style="180" customWidth="1"/>
    <col min="11025" max="11025" width="7.140625" style="180" customWidth="1"/>
    <col min="11026" max="11026" width="15.140625" style="180" customWidth="1"/>
    <col min="11027" max="11027" width="7.140625" style="180" customWidth="1"/>
    <col min="11028" max="11265" width="8" style="180"/>
    <col min="11266" max="11266" width="40.7109375" style="180" customWidth="1"/>
    <col min="11267" max="11267" width="4.28515625" style="180" customWidth="1"/>
    <col min="11268" max="11268" width="15.140625" style="180" customWidth="1"/>
    <col min="11269" max="11269" width="7.140625" style="180" customWidth="1"/>
    <col min="11270" max="11270" width="15.140625" style="180" customWidth="1"/>
    <col min="11271" max="11271" width="7.140625" style="180" customWidth="1"/>
    <col min="11272" max="11272" width="15.140625" style="180" customWidth="1"/>
    <col min="11273" max="11273" width="7.140625" style="180" customWidth="1"/>
    <col min="11274" max="11274" width="15.140625" style="180" customWidth="1"/>
    <col min="11275" max="11275" width="7.140625" style="180" customWidth="1"/>
    <col min="11276" max="11276" width="15.140625" style="180" customWidth="1"/>
    <col min="11277" max="11277" width="8" style="180"/>
    <col min="11278" max="11278" width="15.140625" style="180" customWidth="1"/>
    <col min="11279" max="11279" width="7.140625" style="180" customWidth="1"/>
    <col min="11280" max="11280" width="15.140625" style="180" customWidth="1"/>
    <col min="11281" max="11281" width="7.140625" style="180" customWidth="1"/>
    <col min="11282" max="11282" width="15.140625" style="180" customWidth="1"/>
    <col min="11283" max="11283" width="7.140625" style="180" customWidth="1"/>
    <col min="11284" max="11521" width="8" style="180"/>
    <col min="11522" max="11522" width="40.7109375" style="180" customWidth="1"/>
    <col min="11523" max="11523" width="4.28515625" style="180" customWidth="1"/>
    <col min="11524" max="11524" width="15.140625" style="180" customWidth="1"/>
    <col min="11525" max="11525" width="7.140625" style="180" customWidth="1"/>
    <col min="11526" max="11526" width="15.140625" style="180" customWidth="1"/>
    <col min="11527" max="11527" width="7.140625" style="180" customWidth="1"/>
    <col min="11528" max="11528" width="15.140625" style="180" customWidth="1"/>
    <col min="11529" max="11529" width="7.140625" style="180" customWidth="1"/>
    <col min="11530" max="11530" width="15.140625" style="180" customWidth="1"/>
    <col min="11531" max="11531" width="7.140625" style="180" customWidth="1"/>
    <col min="11532" max="11532" width="15.140625" style="180" customWidth="1"/>
    <col min="11533" max="11533" width="8" style="180"/>
    <col min="11534" max="11534" width="15.140625" style="180" customWidth="1"/>
    <col min="11535" max="11535" width="7.140625" style="180" customWidth="1"/>
    <col min="11536" max="11536" width="15.140625" style="180" customWidth="1"/>
    <col min="11537" max="11537" width="7.140625" style="180" customWidth="1"/>
    <col min="11538" max="11538" width="15.140625" style="180" customWidth="1"/>
    <col min="11539" max="11539" width="7.140625" style="180" customWidth="1"/>
    <col min="11540" max="11777" width="8" style="180"/>
    <col min="11778" max="11778" width="40.7109375" style="180" customWidth="1"/>
    <col min="11779" max="11779" width="4.28515625" style="180" customWidth="1"/>
    <col min="11780" max="11780" width="15.140625" style="180" customWidth="1"/>
    <col min="11781" max="11781" width="7.140625" style="180" customWidth="1"/>
    <col min="11782" max="11782" width="15.140625" style="180" customWidth="1"/>
    <col min="11783" max="11783" width="7.140625" style="180" customWidth="1"/>
    <col min="11784" max="11784" width="15.140625" style="180" customWidth="1"/>
    <col min="11785" max="11785" width="7.140625" style="180" customWidth="1"/>
    <col min="11786" max="11786" width="15.140625" style="180" customWidth="1"/>
    <col min="11787" max="11787" width="7.140625" style="180" customWidth="1"/>
    <col min="11788" max="11788" width="15.140625" style="180" customWidth="1"/>
    <col min="11789" max="11789" width="8" style="180"/>
    <col min="11790" max="11790" width="15.140625" style="180" customWidth="1"/>
    <col min="11791" max="11791" width="7.140625" style="180" customWidth="1"/>
    <col min="11792" max="11792" width="15.140625" style="180" customWidth="1"/>
    <col min="11793" max="11793" width="7.140625" style="180" customWidth="1"/>
    <col min="11794" max="11794" width="15.140625" style="180" customWidth="1"/>
    <col min="11795" max="11795" width="7.140625" style="180" customWidth="1"/>
    <col min="11796" max="12033" width="8" style="180"/>
    <col min="12034" max="12034" width="40.7109375" style="180" customWidth="1"/>
    <col min="12035" max="12035" width="4.28515625" style="180" customWidth="1"/>
    <col min="12036" max="12036" width="15.140625" style="180" customWidth="1"/>
    <col min="12037" max="12037" width="7.140625" style="180" customWidth="1"/>
    <col min="12038" max="12038" width="15.140625" style="180" customWidth="1"/>
    <col min="12039" max="12039" width="7.140625" style="180" customWidth="1"/>
    <col min="12040" max="12040" width="15.140625" style="180" customWidth="1"/>
    <col min="12041" max="12041" width="7.140625" style="180" customWidth="1"/>
    <col min="12042" max="12042" width="15.140625" style="180" customWidth="1"/>
    <col min="12043" max="12043" width="7.140625" style="180" customWidth="1"/>
    <col min="12044" max="12044" width="15.140625" style="180" customWidth="1"/>
    <col min="12045" max="12045" width="8" style="180"/>
    <col min="12046" max="12046" width="15.140625" style="180" customWidth="1"/>
    <col min="12047" max="12047" width="7.140625" style="180" customWidth="1"/>
    <col min="12048" max="12048" width="15.140625" style="180" customWidth="1"/>
    <col min="12049" max="12049" width="7.140625" style="180" customWidth="1"/>
    <col min="12050" max="12050" width="15.140625" style="180" customWidth="1"/>
    <col min="12051" max="12051" width="7.140625" style="180" customWidth="1"/>
    <col min="12052" max="12289" width="8" style="180"/>
    <col min="12290" max="12290" width="40.7109375" style="180" customWidth="1"/>
    <col min="12291" max="12291" width="4.28515625" style="180" customWidth="1"/>
    <col min="12292" max="12292" width="15.140625" style="180" customWidth="1"/>
    <col min="12293" max="12293" width="7.140625" style="180" customWidth="1"/>
    <col min="12294" max="12294" width="15.140625" style="180" customWidth="1"/>
    <col min="12295" max="12295" width="7.140625" style="180" customWidth="1"/>
    <col min="12296" max="12296" width="15.140625" style="180" customWidth="1"/>
    <col min="12297" max="12297" width="7.140625" style="180" customWidth="1"/>
    <col min="12298" max="12298" width="15.140625" style="180" customWidth="1"/>
    <col min="12299" max="12299" width="7.140625" style="180" customWidth="1"/>
    <col min="12300" max="12300" width="15.140625" style="180" customWidth="1"/>
    <col min="12301" max="12301" width="8" style="180"/>
    <col min="12302" max="12302" width="15.140625" style="180" customWidth="1"/>
    <col min="12303" max="12303" width="7.140625" style="180" customWidth="1"/>
    <col min="12304" max="12304" width="15.140625" style="180" customWidth="1"/>
    <col min="12305" max="12305" width="7.140625" style="180" customWidth="1"/>
    <col min="12306" max="12306" width="15.140625" style="180" customWidth="1"/>
    <col min="12307" max="12307" width="7.140625" style="180" customWidth="1"/>
    <col min="12308" max="12545" width="8" style="180"/>
    <col min="12546" max="12546" width="40.7109375" style="180" customWidth="1"/>
    <col min="12547" max="12547" width="4.28515625" style="180" customWidth="1"/>
    <col min="12548" max="12548" width="15.140625" style="180" customWidth="1"/>
    <col min="12549" max="12549" width="7.140625" style="180" customWidth="1"/>
    <col min="12550" max="12550" width="15.140625" style="180" customWidth="1"/>
    <col min="12551" max="12551" width="7.140625" style="180" customWidth="1"/>
    <col min="12552" max="12552" width="15.140625" style="180" customWidth="1"/>
    <col min="12553" max="12553" width="7.140625" style="180" customWidth="1"/>
    <col min="12554" max="12554" width="15.140625" style="180" customWidth="1"/>
    <col min="12555" max="12555" width="7.140625" style="180" customWidth="1"/>
    <col min="12556" max="12556" width="15.140625" style="180" customWidth="1"/>
    <col min="12557" max="12557" width="8" style="180"/>
    <col min="12558" max="12558" width="15.140625" style="180" customWidth="1"/>
    <col min="12559" max="12559" width="7.140625" style="180" customWidth="1"/>
    <col min="12560" max="12560" width="15.140625" style="180" customWidth="1"/>
    <col min="12561" max="12561" width="7.140625" style="180" customWidth="1"/>
    <col min="12562" max="12562" width="15.140625" style="180" customWidth="1"/>
    <col min="12563" max="12563" width="7.140625" style="180" customWidth="1"/>
    <col min="12564" max="12801" width="8" style="180"/>
    <col min="12802" max="12802" width="40.7109375" style="180" customWidth="1"/>
    <col min="12803" max="12803" width="4.28515625" style="180" customWidth="1"/>
    <col min="12804" max="12804" width="15.140625" style="180" customWidth="1"/>
    <col min="12805" max="12805" width="7.140625" style="180" customWidth="1"/>
    <col min="12806" max="12806" width="15.140625" style="180" customWidth="1"/>
    <col min="12807" max="12807" width="7.140625" style="180" customWidth="1"/>
    <col min="12808" max="12808" width="15.140625" style="180" customWidth="1"/>
    <col min="12809" max="12809" width="7.140625" style="180" customWidth="1"/>
    <col min="12810" max="12810" width="15.140625" style="180" customWidth="1"/>
    <col min="12811" max="12811" width="7.140625" style="180" customWidth="1"/>
    <col min="12812" max="12812" width="15.140625" style="180" customWidth="1"/>
    <col min="12813" max="12813" width="8" style="180"/>
    <col min="12814" max="12814" width="15.140625" style="180" customWidth="1"/>
    <col min="12815" max="12815" width="7.140625" style="180" customWidth="1"/>
    <col min="12816" max="12816" width="15.140625" style="180" customWidth="1"/>
    <col min="12817" max="12817" width="7.140625" style="180" customWidth="1"/>
    <col min="12818" max="12818" width="15.140625" style="180" customWidth="1"/>
    <col min="12819" max="12819" width="7.140625" style="180" customWidth="1"/>
    <col min="12820" max="13057" width="8" style="180"/>
    <col min="13058" max="13058" width="40.7109375" style="180" customWidth="1"/>
    <col min="13059" max="13059" width="4.28515625" style="180" customWidth="1"/>
    <col min="13060" max="13060" width="15.140625" style="180" customWidth="1"/>
    <col min="13061" max="13061" width="7.140625" style="180" customWidth="1"/>
    <col min="13062" max="13062" width="15.140625" style="180" customWidth="1"/>
    <col min="13063" max="13063" width="7.140625" style="180" customWidth="1"/>
    <col min="13064" max="13064" width="15.140625" style="180" customWidth="1"/>
    <col min="13065" max="13065" width="7.140625" style="180" customWidth="1"/>
    <col min="13066" max="13066" width="15.140625" style="180" customWidth="1"/>
    <col min="13067" max="13067" width="7.140625" style="180" customWidth="1"/>
    <col min="13068" max="13068" width="15.140625" style="180" customWidth="1"/>
    <col min="13069" max="13069" width="8" style="180"/>
    <col min="13070" max="13070" width="15.140625" style="180" customWidth="1"/>
    <col min="13071" max="13071" width="7.140625" style="180" customWidth="1"/>
    <col min="13072" max="13072" width="15.140625" style="180" customWidth="1"/>
    <col min="13073" max="13073" width="7.140625" style="180" customWidth="1"/>
    <col min="13074" max="13074" width="15.140625" style="180" customWidth="1"/>
    <col min="13075" max="13075" width="7.140625" style="180" customWidth="1"/>
    <col min="13076" max="13313" width="8" style="180"/>
    <col min="13314" max="13314" width="40.7109375" style="180" customWidth="1"/>
    <col min="13315" max="13315" width="4.28515625" style="180" customWidth="1"/>
    <col min="13316" max="13316" width="15.140625" style="180" customWidth="1"/>
    <col min="13317" max="13317" width="7.140625" style="180" customWidth="1"/>
    <col min="13318" max="13318" width="15.140625" style="180" customWidth="1"/>
    <col min="13319" max="13319" width="7.140625" style="180" customWidth="1"/>
    <col min="13320" max="13320" width="15.140625" style="180" customWidth="1"/>
    <col min="13321" max="13321" width="7.140625" style="180" customWidth="1"/>
    <col min="13322" max="13322" width="15.140625" style="180" customWidth="1"/>
    <col min="13323" max="13323" width="7.140625" style="180" customWidth="1"/>
    <col min="13324" max="13324" width="15.140625" style="180" customWidth="1"/>
    <col min="13325" max="13325" width="8" style="180"/>
    <col min="13326" max="13326" width="15.140625" style="180" customWidth="1"/>
    <col min="13327" max="13327" width="7.140625" style="180" customWidth="1"/>
    <col min="13328" max="13328" width="15.140625" style="180" customWidth="1"/>
    <col min="13329" max="13329" width="7.140625" style="180" customWidth="1"/>
    <col min="13330" max="13330" width="15.140625" style="180" customWidth="1"/>
    <col min="13331" max="13331" width="7.140625" style="180" customWidth="1"/>
    <col min="13332" max="13569" width="8" style="180"/>
    <col min="13570" max="13570" width="40.7109375" style="180" customWidth="1"/>
    <col min="13571" max="13571" width="4.28515625" style="180" customWidth="1"/>
    <col min="13572" max="13572" width="15.140625" style="180" customWidth="1"/>
    <col min="13573" max="13573" width="7.140625" style="180" customWidth="1"/>
    <col min="13574" max="13574" width="15.140625" style="180" customWidth="1"/>
    <col min="13575" max="13575" width="7.140625" style="180" customWidth="1"/>
    <col min="13576" max="13576" width="15.140625" style="180" customWidth="1"/>
    <col min="13577" max="13577" width="7.140625" style="180" customWidth="1"/>
    <col min="13578" max="13578" width="15.140625" style="180" customWidth="1"/>
    <col min="13579" max="13579" width="7.140625" style="180" customWidth="1"/>
    <col min="13580" max="13580" width="15.140625" style="180" customWidth="1"/>
    <col min="13581" max="13581" width="8" style="180"/>
    <col min="13582" max="13582" width="15.140625" style="180" customWidth="1"/>
    <col min="13583" max="13583" width="7.140625" style="180" customWidth="1"/>
    <col min="13584" max="13584" width="15.140625" style="180" customWidth="1"/>
    <col min="13585" max="13585" width="7.140625" style="180" customWidth="1"/>
    <col min="13586" max="13586" width="15.140625" style="180" customWidth="1"/>
    <col min="13587" max="13587" width="7.140625" style="180" customWidth="1"/>
    <col min="13588" max="13825" width="8" style="180"/>
    <col min="13826" max="13826" width="40.7109375" style="180" customWidth="1"/>
    <col min="13827" max="13827" width="4.28515625" style="180" customWidth="1"/>
    <col min="13828" max="13828" width="15.140625" style="180" customWidth="1"/>
    <col min="13829" max="13829" width="7.140625" style="180" customWidth="1"/>
    <col min="13830" max="13830" width="15.140625" style="180" customWidth="1"/>
    <col min="13831" max="13831" width="7.140625" style="180" customWidth="1"/>
    <col min="13832" max="13832" width="15.140625" style="180" customWidth="1"/>
    <col min="13833" max="13833" width="7.140625" style="180" customWidth="1"/>
    <col min="13834" max="13834" width="15.140625" style="180" customWidth="1"/>
    <col min="13835" max="13835" width="7.140625" style="180" customWidth="1"/>
    <col min="13836" max="13836" width="15.140625" style="180" customWidth="1"/>
    <col min="13837" max="13837" width="8" style="180"/>
    <col min="13838" max="13838" width="15.140625" style="180" customWidth="1"/>
    <col min="13839" max="13839" width="7.140625" style="180" customWidth="1"/>
    <col min="13840" max="13840" width="15.140625" style="180" customWidth="1"/>
    <col min="13841" max="13841" width="7.140625" style="180" customWidth="1"/>
    <col min="13842" max="13842" width="15.140625" style="180" customWidth="1"/>
    <col min="13843" max="13843" width="7.140625" style="180" customWidth="1"/>
    <col min="13844" max="14081" width="8" style="180"/>
    <col min="14082" max="14082" width="40.7109375" style="180" customWidth="1"/>
    <col min="14083" max="14083" width="4.28515625" style="180" customWidth="1"/>
    <col min="14084" max="14084" width="15.140625" style="180" customWidth="1"/>
    <col min="14085" max="14085" width="7.140625" style="180" customWidth="1"/>
    <col min="14086" max="14086" width="15.140625" style="180" customWidth="1"/>
    <col min="14087" max="14087" width="7.140625" style="180" customWidth="1"/>
    <col min="14088" max="14088" width="15.140625" style="180" customWidth="1"/>
    <col min="14089" max="14089" width="7.140625" style="180" customWidth="1"/>
    <col min="14090" max="14090" width="15.140625" style="180" customWidth="1"/>
    <col min="14091" max="14091" width="7.140625" style="180" customWidth="1"/>
    <col min="14092" max="14092" width="15.140625" style="180" customWidth="1"/>
    <col min="14093" max="14093" width="8" style="180"/>
    <col min="14094" max="14094" width="15.140625" style="180" customWidth="1"/>
    <col min="14095" max="14095" width="7.140625" style="180" customWidth="1"/>
    <col min="14096" max="14096" width="15.140625" style="180" customWidth="1"/>
    <col min="14097" max="14097" width="7.140625" style="180" customWidth="1"/>
    <col min="14098" max="14098" width="15.140625" style="180" customWidth="1"/>
    <col min="14099" max="14099" width="7.140625" style="180" customWidth="1"/>
    <col min="14100" max="14337" width="8" style="180"/>
    <col min="14338" max="14338" width="40.7109375" style="180" customWidth="1"/>
    <col min="14339" max="14339" width="4.28515625" style="180" customWidth="1"/>
    <col min="14340" max="14340" width="15.140625" style="180" customWidth="1"/>
    <col min="14341" max="14341" width="7.140625" style="180" customWidth="1"/>
    <col min="14342" max="14342" width="15.140625" style="180" customWidth="1"/>
    <col min="14343" max="14343" width="7.140625" style="180" customWidth="1"/>
    <col min="14344" max="14344" width="15.140625" style="180" customWidth="1"/>
    <col min="14345" max="14345" width="7.140625" style="180" customWidth="1"/>
    <col min="14346" max="14346" width="15.140625" style="180" customWidth="1"/>
    <col min="14347" max="14347" width="7.140625" style="180" customWidth="1"/>
    <col min="14348" max="14348" width="15.140625" style="180" customWidth="1"/>
    <col min="14349" max="14349" width="8" style="180"/>
    <col min="14350" max="14350" width="15.140625" style="180" customWidth="1"/>
    <col min="14351" max="14351" width="7.140625" style="180" customWidth="1"/>
    <col min="14352" max="14352" width="15.140625" style="180" customWidth="1"/>
    <col min="14353" max="14353" width="7.140625" style="180" customWidth="1"/>
    <col min="14354" max="14354" width="15.140625" style="180" customWidth="1"/>
    <col min="14355" max="14355" width="7.140625" style="180" customWidth="1"/>
    <col min="14356" max="14593" width="8" style="180"/>
    <col min="14594" max="14594" width="40.7109375" style="180" customWidth="1"/>
    <col min="14595" max="14595" width="4.28515625" style="180" customWidth="1"/>
    <col min="14596" max="14596" width="15.140625" style="180" customWidth="1"/>
    <col min="14597" max="14597" width="7.140625" style="180" customWidth="1"/>
    <col min="14598" max="14598" width="15.140625" style="180" customWidth="1"/>
    <col min="14599" max="14599" width="7.140625" style="180" customWidth="1"/>
    <col min="14600" max="14600" width="15.140625" style="180" customWidth="1"/>
    <col min="14601" max="14601" width="7.140625" style="180" customWidth="1"/>
    <col min="14602" max="14602" width="15.140625" style="180" customWidth="1"/>
    <col min="14603" max="14603" width="7.140625" style="180" customWidth="1"/>
    <col min="14604" max="14604" width="15.140625" style="180" customWidth="1"/>
    <col min="14605" max="14605" width="8" style="180"/>
    <col min="14606" max="14606" width="15.140625" style="180" customWidth="1"/>
    <col min="14607" max="14607" width="7.140625" style="180" customWidth="1"/>
    <col min="14608" max="14608" width="15.140625" style="180" customWidth="1"/>
    <col min="14609" max="14609" width="7.140625" style="180" customWidth="1"/>
    <col min="14610" max="14610" width="15.140625" style="180" customWidth="1"/>
    <col min="14611" max="14611" width="7.140625" style="180" customWidth="1"/>
    <col min="14612" max="14849" width="8" style="180"/>
    <col min="14850" max="14850" width="40.7109375" style="180" customWidth="1"/>
    <col min="14851" max="14851" width="4.28515625" style="180" customWidth="1"/>
    <col min="14852" max="14852" width="15.140625" style="180" customWidth="1"/>
    <col min="14853" max="14853" width="7.140625" style="180" customWidth="1"/>
    <col min="14854" max="14854" width="15.140625" style="180" customWidth="1"/>
    <col min="14855" max="14855" width="7.140625" style="180" customWidth="1"/>
    <col min="14856" max="14856" width="15.140625" style="180" customWidth="1"/>
    <col min="14857" max="14857" width="7.140625" style="180" customWidth="1"/>
    <col min="14858" max="14858" width="15.140625" style="180" customWidth="1"/>
    <col min="14859" max="14859" width="7.140625" style="180" customWidth="1"/>
    <col min="14860" max="14860" width="15.140625" style="180" customWidth="1"/>
    <col min="14861" max="14861" width="8" style="180"/>
    <col min="14862" max="14862" width="15.140625" style="180" customWidth="1"/>
    <col min="14863" max="14863" width="7.140625" style="180" customWidth="1"/>
    <col min="14864" max="14864" width="15.140625" style="180" customWidth="1"/>
    <col min="14865" max="14865" width="7.140625" style="180" customWidth="1"/>
    <col min="14866" max="14866" width="15.140625" style="180" customWidth="1"/>
    <col min="14867" max="14867" width="7.140625" style="180" customWidth="1"/>
    <col min="14868" max="15105" width="8" style="180"/>
    <col min="15106" max="15106" width="40.7109375" style="180" customWidth="1"/>
    <col min="15107" max="15107" width="4.28515625" style="180" customWidth="1"/>
    <col min="15108" max="15108" width="15.140625" style="180" customWidth="1"/>
    <col min="15109" max="15109" width="7.140625" style="180" customWidth="1"/>
    <col min="15110" max="15110" width="15.140625" style="180" customWidth="1"/>
    <col min="15111" max="15111" width="7.140625" style="180" customWidth="1"/>
    <col min="15112" max="15112" width="15.140625" style="180" customWidth="1"/>
    <col min="15113" max="15113" width="7.140625" style="180" customWidth="1"/>
    <col min="15114" max="15114" width="15.140625" style="180" customWidth="1"/>
    <col min="15115" max="15115" width="7.140625" style="180" customWidth="1"/>
    <col min="15116" max="15116" width="15.140625" style="180" customWidth="1"/>
    <col min="15117" max="15117" width="8" style="180"/>
    <col min="15118" max="15118" width="15.140625" style="180" customWidth="1"/>
    <col min="15119" max="15119" width="7.140625" style="180" customWidth="1"/>
    <col min="15120" max="15120" width="15.140625" style="180" customWidth="1"/>
    <col min="15121" max="15121" width="7.140625" style="180" customWidth="1"/>
    <col min="15122" max="15122" width="15.140625" style="180" customWidth="1"/>
    <col min="15123" max="15123" width="7.140625" style="180" customWidth="1"/>
    <col min="15124" max="15361" width="8" style="180"/>
    <col min="15362" max="15362" width="40.7109375" style="180" customWidth="1"/>
    <col min="15363" max="15363" width="4.28515625" style="180" customWidth="1"/>
    <col min="15364" max="15364" width="15.140625" style="180" customWidth="1"/>
    <col min="15365" max="15365" width="7.140625" style="180" customWidth="1"/>
    <col min="15366" max="15366" width="15.140625" style="180" customWidth="1"/>
    <col min="15367" max="15367" width="7.140625" style="180" customWidth="1"/>
    <col min="15368" max="15368" width="15.140625" style="180" customWidth="1"/>
    <col min="15369" max="15369" width="7.140625" style="180" customWidth="1"/>
    <col min="15370" max="15370" width="15.140625" style="180" customWidth="1"/>
    <col min="15371" max="15371" width="7.140625" style="180" customWidth="1"/>
    <col min="15372" max="15372" width="15.140625" style="180" customWidth="1"/>
    <col min="15373" max="15373" width="8" style="180"/>
    <col min="15374" max="15374" width="15.140625" style="180" customWidth="1"/>
    <col min="15375" max="15375" width="7.140625" style="180" customWidth="1"/>
    <col min="15376" max="15376" width="15.140625" style="180" customWidth="1"/>
    <col min="15377" max="15377" width="7.140625" style="180" customWidth="1"/>
    <col min="15378" max="15378" width="15.140625" style="180" customWidth="1"/>
    <col min="15379" max="15379" width="7.140625" style="180" customWidth="1"/>
    <col min="15380" max="15617" width="8" style="180"/>
    <col min="15618" max="15618" width="40.7109375" style="180" customWidth="1"/>
    <col min="15619" max="15619" width="4.28515625" style="180" customWidth="1"/>
    <col min="15620" max="15620" width="15.140625" style="180" customWidth="1"/>
    <col min="15621" max="15621" width="7.140625" style="180" customWidth="1"/>
    <col min="15622" max="15622" width="15.140625" style="180" customWidth="1"/>
    <col min="15623" max="15623" width="7.140625" style="180" customWidth="1"/>
    <col min="15624" max="15624" width="15.140625" style="180" customWidth="1"/>
    <col min="15625" max="15625" width="7.140625" style="180" customWidth="1"/>
    <col min="15626" max="15626" width="15.140625" style="180" customWidth="1"/>
    <col min="15627" max="15627" width="7.140625" style="180" customWidth="1"/>
    <col min="15628" max="15628" width="15.140625" style="180" customWidth="1"/>
    <col min="15629" max="15629" width="8" style="180"/>
    <col min="15630" max="15630" width="15.140625" style="180" customWidth="1"/>
    <col min="15631" max="15631" width="7.140625" style="180" customWidth="1"/>
    <col min="15632" max="15632" width="15.140625" style="180" customWidth="1"/>
    <col min="15633" max="15633" width="7.140625" style="180" customWidth="1"/>
    <col min="15634" max="15634" width="15.140625" style="180" customWidth="1"/>
    <col min="15635" max="15635" width="7.140625" style="180" customWidth="1"/>
    <col min="15636" max="15873" width="8" style="180"/>
    <col min="15874" max="15874" width="40.7109375" style="180" customWidth="1"/>
    <col min="15875" max="15875" width="4.28515625" style="180" customWidth="1"/>
    <col min="15876" max="15876" width="15.140625" style="180" customWidth="1"/>
    <col min="15877" max="15877" width="7.140625" style="180" customWidth="1"/>
    <col min="15878" max="15878" width="15.140625" style="180" customWidth="1"/>
    <col min="15879" max="15879" width="7.140625" style="180" customWidth="1"/>
    <col min="15880" max="15880" width="15.140625" style="180" customWidth="1"/>
    <col min="15881" max="15881" width="7.140625" style="180" customWidth="1"/>
    <col min="15882" max="15882" width="15.140625" style="180" customWidth="1"/>
    <col min="15883" max="15883" width="7.140625" style="180" customWidth="1"/>
    <col min="15884" max="15884" width="15.140625" style="180" customWidth="1"/>
    <col min="15885" max="15885" width="8" style="180"/>
    <col min="15886" max="15886" width="15.140625" style="180" customWidth="1"/>
    <col min="15887" max="15887" width="7.140625" style="180" customWidth="1"/>
    <col min="15888" max="15888" width="15.140625" style="180" customWidth="1"/>
    <col min="15889" max="15889" width="7.140625" style="180" customWidth="1"/>
    <col min="15890" max="15890" width="15.140625" style="180" customWidth="1"/>
    <col min="15891" max="15891" width="7.140625" style="180" customWidth="1"/>
    <col min="15892" max="16129" width="8" style="180"/>
    <col min="16130" max="16130" width="40.7109375" style="180" customWidth="1"/>
    <col min="16131" max="16131" width="4.28515625" style="180" customWidth="1"/>
    <col min="16132" max="16132" width="15.140625" style="180" customWidth="1"/>
    <col min="16133" max="16133" width="7.140625" style="180" customWidth="1"/>
    <col min="16134" max="16134" width="15.140625" style="180" customWidth="1"/>
    <col min="16135" max="16135" width="7.140625" style="180" customWidth="1"/>
    <col min="16136" max="16136" width="15.140625" style="180" customWidth="1"/>
    <col min="16137" max="16137" width="7.140625" style="180" customWidth="1"/>
    <col min="16138" max="16138" width="15.140625" style="180" customWidth="1"/>
    <col min="16139" max="16139" width="7.140625" style="180" customWidth="1"/>
    <col min="16140" max="16140" width="15.140625" style="180" customWidth="1"/>
    <col min="16141" max="16141" width="8" style="180"/>
    <col min="16142" max="16142" width="15.140625" style="180" customWidth="1"/>
    <col min="16143" max="16143" width="7.140625" style="180" customWidth="1"/>
    <col min="16144" max="16144" width="15.140625" style="180" customWidth="1"/>
    <col min="16145" max="16145" width="7.140625" style="180" customWidth="1"/>
    <col min="16146" max="16146" width="15.140625" style="180" customWidth="1"/>
    <col min="16147" max="16147" width="7.140625" style="180" customWidth="1"/>
    <col min="16148" max="16384" width="8" style="180"/>
  </cols>
  <sheetData>
    <row r="1" spans="1:19" ht="34.15" customHeight="1" x14ac:dyDescent="0.2"/>
    <row r="2" spans="1:19" x14ac:dyDescent="0.2">
      <c r="B2" s="806" t="s">
        <v>155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</row>
    <row r="3" spans="1:19" ht="12" thickBot="1" x14ac:dyDescent="0.25">
      <c r="B3" s="807" t="s">
        <v>50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  <c r="R3" s="807"/>
      <c r="S3" s="807"/>
    </row>
    <row r="4" spans="1:19" ht="30" customHeight="1" thickBot="1" x14ac:dyDescent="0.25">
      <c r="A4" s="808"/>
      <c r="B4" s="809" t="s">
        <v>17</v>
      </c>
      <c r="C4" s="664"/>
      <c r="D4" s="810" t="s">
        <v>164</v>
      </c>
      <c r="E4" s="810"/>
      <c r="F4" s="810"/>
      <c r="G4" s="810"/>
      <c r="H4" s="810" t="s">
        <v>165</v>
      </c>
      <c r="I4" s="810"/>
      <c r="J4" s="810"/>
      <c r="K4" s="810"/>
      <c r="L4" s="810" t="s">
        <v>158</v>
      </c>
      <c r="M4" s="638" t="s">
        <v>221</v>
      </c>
      <c r="N4" s="810" t="s">
        <v>159</v>
      </c>
      <c r="O4" s="638" t="s">
        <v>221</v>
      </c>
      <c r="P4" s="810" t="s">
        <v>160</v>
      </c>
      <c r="Q4" s="638" t="s">
        <v>221</v>
      </c>
      <c r="R4" s="810" t="s">
        <v>161</v>
      </c>
      <c r="S4" s="638" t="s">
        <v>221</v>
      </c>
    </row>
    <row r="5" spans="1:19" ht="38.25" customHeight="1" x14ac:dyDescent="0.2">
      <c r="A5" s="808"/>
      <c r="B5" s="809"/>
      <c r="C5" s="664"/>
      <c r="D5" s="558" t="s">
        <v>156</v>
      </c>
      <c r="E5" s="561" t="s">
        <v>221</v>
      </c>
      <c r="F5" s="537" t="s">
        <v>157</v>
      </c>
      <c r="G5" s="561" t="s">
        <v>221</v>
      </c>
      <c r="H5" s="558" t="s">
        <v>156</v>
      </c>
      <c r="I5" s="561" t="s">
        <v>221</v>
      </c>
      <c r="J5" s="537" t="s">
        <v>157</v>
      </c>
      <c r="K5" s="561" t="s">
        <v>221</v>
      </c>
      <c r="L5" s="810"/>
      <c r="M5" s="638"/>
      <c r="N5" s="810"/>
      <c r="O5" s="638"/>
      <c r="P5" s="810"/>
      <c r="Q5" s="638"/>
      <c r="R5" s="810"/>
      <c r="S5" s="638"/>
    </row>
    <row r="6" spans="1:19" ht="12" thickBot="1" x14ac:dyDescent="0.25">
      <c r="A6" s="808"/>
      <c r="B6" s="221">
        <v>1</v>
      </c>
      <c r="C6" s="222">
        <v>2</v>
      </c>
      <c r="D6" s="223">
        <v>3</v>
      </c>
      <c r="E6" s="224">
        <v>4</v>
      </c>
      <c r="F6" s="224">
        <v>5</v>
      </c>
      <c r="G6" s="224">
        <v>6</v>
      </c>
      <c r="H6" s="223">
        <v>7</v>
      </c>
      <c r="I6" s="224">
        <v>8</v>
      </c>
      <c r="J6" s="224">
        <v>9</v>
      </c>
      <c r="K6" s="224">
        <v>10</v>
      </c>
      <c r="L6" s="223">
        <v>11</v>
      </c>
      <c r="M6" s="224">
        <v>12</v>
      </c>
      <c r="N6" s="223">
        <v>13</v>
      </c>
      <c r="O6" s="224">
        <v>14</v>
      </c>
      <c r="P6" s="223">
        <v>15</v>
      </c>
      <c r="Q6" s="224">
        <v>16</v>
      </c>
      <c r="R6" s="223">
        <v>17</v>
      </c>
      <c r="S6" s="225">
        <v>18</v>
      </c>
    </row>
    <row r="7" spans="1:19" ht="54.75" customHeight="1" x14ac:dyDescent="0.2">
      <c r="A7" s="808"/>
      <c r="B7" s="226" t="s">
        <v>172</v>
      </c>
      <c r="C7" s="227">
        <v>100</v>
      </c>
      <c r="D7" s="443">
        <v>2000938</v>
      </c>
      <c r="E7" s="444">
        <v>29.82</v>
      </c>
      <c r="F7" s="434">
        <f>F8+F9+F10+F11+F12+F13+F15</f>
        <v>1676647</v>
      </c>
      <c r="G7" s="445">
        <f>G8+G9+G11+G12+G13+G15</f>
        <v>30.46</v>
      </c>
      <c r="H7" s="443">
        <v>59773</v>
      </c>
      <c r="I7" s="444">
        <v>1.1299999999999999</v>
      </c>
      <c r="J7" s="434">
        <f>J8+J9+J10+J11+J12+J13+J15</f>
        <v>77960</v>
      </c>
      <c r="K7" s="445">
        <f>K8+K9+K10+K11+K12+K13+K15</f>
        <v>1.7100000000000002</v>
      </c>
      <c r="L7" s="446">
        <f>L9+L13+L15</f>
        <v>2123158</v>
      </c>
      <c r="M7" s="445">
        <f>M9+M13</f>
        <v>6.4</v>
      </c>
      <c r="N7" s="446">
        <f>N8+N12+N15</f>
        <v>10988563</v>
      </c>
      <c r="O7" s="445">
        <v>42.29</v>
      </c>
      <c r="P7" s="446">
        <f>P8+P9+P11+P12+P13+P15</f>
        <v>64147</v>
      </c>
      <c r="Q7" s="445">
        <f>Q8+Q9+Q11+Q12+Q13+Q15</f>
        <v>1.63</v>
      </c>
      <c r="R7" s="446">
        <f>R8+R9+R12+R13+R15</f>
        <v>22202</v>
      </c>
      <c r="S7" s="445">
        <f>S8+S9+S12+S13+S15</f>
        <v>0.47000000000000003</v>
      </c>
    </row>
    <row r="8" spans="1:19" ht="15.6" customHeight="1" x14ac:dyDescent="0.2">
      <c r="A8" s="808"/>
      <c r="B8" s="232" t="s">
        <v>162</v>
      </c>
      <c r="C8" s="233">
        <v>111</v>
      </c>
      <c r="D8" s="447">
        <v>1758113</v>
      </c>
      <c r="E8" s="448">
        <v>26.2</v>
      </c>
      <c r="F8" s="436">
        <v>1422875</v>
      </c>
      <c r="G8" s="437">
        <v>25.86</v>
      </c>
      <c r="H8" s="447">
        <v>25056</v>
      </c>
      <c r="I8" s="449">
        <v>0.47</v>
      </c>
      <c r="J8" s="436">
        <v>72976</v>
      </c>
      <c r="K8" s="437">
        <v>1.6</v>
      </c>
      <c r="L8" s="450" t="s">
        <v>4</v>
      </c>
      <c r="M8" s="451" t="s">
        <v>4</v>
      </c>
      <c r="N8" s="452">
        <v>10946596</v>
      </c>
      <c r="O8" s="437">
        <v>42.13</v>
      </c>
      <c r="P8" s="452">
        <v>8257</v>
      </c>
      <c r="Q8" s="437">
        <v>0.21</v>
      </c>
      <c r="R8" s="452">
        <v>20911</v>
      </c>
      <c r="S8" s="437">
        <v>0.45</v>
      </c>
    </row>
    <row r="9" spans="1:19" ht="15.6" customHeight="1" x14ac:dyDescent="0.2">
      <c r="A9" s="808"/>
      <c r="B9" s="232" t="s">
        <v>163</v>
      </c>
      <c r="C9" s="233">
        <v>112</v>
      </c>
      <c r="D9" s="447">
        <v>212109</v>
      </c>
      <c r="E9" s="449">
        <v>3.16</v>
      </c>
      <c r="F9" s="436">
        <v>213097</v>
      </c>
      <c r="G9" s="437">
        <v>3.87</v>
      </c>
      <c r="H9" s="447">
        <v>1791</v>
      </c>
      <c r="I9" s="449">
        <v>0.03</v>
      </c>
      <c r="J9" s="436">
        <v>1368</v>
      </c>
      <c r="K9" s="437">
        <v>0.03</v>
      </c>
      <c r="L9" s="452">
        <v>1900501</v>
      </c>
      <c r="M9" s="437">
        <v>5.73</v>
      </c>
      <c r="N9" s="450" t="s">
        <v>4</v>
      </c>
      <c r="O9" s="451" t="s">
        <v>4</v>
      </c>
      <c r="P9" s="452">
        <v>18929</v>
      </c>
      <c r="Q9" s="437">
        <v>0.48</v>
      </c>
      <c r="R9" s="452">
        <v>35</v>
      </c>
      <c r="S9" s="439">
        <v>0</v>
      </c>
    </row>
    <row r="10" spans="1:19" ht="15.6" customHeight="1" x14ac:dyDescent="0.2">
      <c r="A10" s="808"/>
      <c r="B10" s="232" t="s">
        <v>166</v>
      </c>
      <c r="C10" s="233">
        <v>113</v>
      </c>
      <c r="D10" s="453">
        <v>0</v>
      </c>
      <c r="E10" s="450" t="s">
        <v>0</v>
      </c>
      <c r="F10" s="438">
        <v>0</v>
      </c>
      <c r="G10" s="437" t="s">
        <v>0</v>
      </c>
      <c r="H10" s="453">
        <v>0</v>
      </c>
      <c r="I10" s="450" t="s">
        <v>0</v>
      </c>
      <c r="J10" s="438">
        <v>0</v>
      </c>
      <c r="K10" s="439">
        <v>0</v>
      </c>
      <c r="L10" s="450" t="s">
        <v>4</v>
      </c>
      <c r="M10" s="451" t="s">
        <v>4</v>
      </c>
      <c r="N10" s="450" t="s">
        <v>4</v>
      </c>
      <c r="O10" s="451" t="s">
        <v>4</v>
      </c>
      <c r="P10" s="450" t="s">
        <v>4</v>
      </c>
      <c r="Q10" s="437" t="s">
        <v>4</v>
      </c>
      <c r="R10" s="450" t="s">
        <v>4</v>
      </c>
      <c r="S10" s="451" t="s">
        <v>4</v>
      </c>
    </row>
    <row r="11" spans="1:19" ht="15.6" customHeight="1" x14ac:dyDescent="0.2">
      <c r="A11" s="808"/>
      <c r="B11" s="232" t="s">
        <v>167</v>
      </c>
      <c r="C11" s="233">
        <v>114</v>
      </c>
      <c r="D11" s="61">
        <v>463</v>
      </c>
      <c r="E11" s="449">
        <v>0.01</v>
      </c>
      <c r="F11" s="436">
        <v>8011</v>
      </c>
      <c r="G11" s="437">
        <v>0.14000000000000001</v>
      </c>
      <c r="H11" s="453">
        <v>0</v>
      </c>
      <c r="I11" s="450" t="s">
        <v>0</v>
      </c>
      <c r="J11" s="438">
        <v>0</v>
      </c>
      <c r="K11" s="439">
        <v>0</v>
      </c>
      <c r="L11" s="450" t="s">
        <v>4</v>
      </c>
      <c r="M11" s="451" t="s">
        <v>4</v>
      </c>
      <c r="N11" s="450" t="s">
        <v>4</v>
      </c>
      <c r="O11" s="451" t="s">
        <v>4</v>
      </c>
      <c r="P11" s="452">
        <v>8936</v>
      </c>
      <c r="Q11" s="437">
        <v>0.23</v>
      </c>
      <c r="R11" s="450" t="s">
        <v>4</v>
      </c>
      <c r="S11" s="451" t="s">
        <v>4</v>
      </c>
    </row>
    <row r="12" spans="1:19" ht="15.6" customHeight="1" x14ac:dyDescent="0.2">
      <c r="A12" s="808"/>
      <c r="B12" s="232" t="s">
        <v>168</v>
      </c>
      <c r="C12" s="233">
        <v>115</v>
      </c>
      <c r="D12" s="61">
        <v>174</v>
      </c>
      <c r="E12" s="450" t="s">
        <v>0</v>
      </c>
      <c r="F12" s="436">
        <v>8961</v>
      </c>
      <c r="G12" s="451">
        <v>0.16</v>
      </c>
      <c r="H12" s="447">
        <v>1335</v>
      </c>
      <c r="I12" s="449">
        <v>0.03</v>
      </c>
      <c r="J12" s="436">
        <v>3103</v>
      </c>
      <c r="K12" s="437">
        <v>7.0000000000000007E-2</v>
      </c>
      <c r="L12" s="450" t="s">
        <v>4</v>
      </c>
      <c r="M12" s="451" t="s">
        <v>4</v>
      </c>
      <c r="N12" s="452">
        <v>40083</v>
      </c>
      <c r="O12" s="437">
        <v>0.15</v>
      </c>
      <c r="P12" s="452">
        <v>1441</v>
      </c>
      <c r="Q12" s="437">
        <v>0.04</v>
      </c>
      <c r="R12" s="452">
        <v>1119</v>
      </c>
      <c r="S12" s="451">
        <v>0.02</v>
      </c>
    </row>
    <row r="13" spans="1:19" ht="15.6" customHeight="1" x14ac:dyDescent="0.2">
      <c r="A13" s="808"/>
      <c r="B13" s="232" t="s">
        <v>169</v>
      </c>
      <c r="C13" s="233">
        <v>116</v>
      </c>
      <c r="D13" s="447">
        <v>28323</v>
      </c>
      <c r="E13" s="449">
        <v>0.42</v>
      </c>
      <c r="F13" s="436">
        <v>18538</v>
      </c>
      <c r="G13" s="437">
        <v>0.34</v>
      </c>
      <c r="H13" s="447">
        <v>31219</v>
      </c>
      <c r="I13" s="449">
        <v>0.59</v>
      </c>
      <c r="J13" s="438">
        <v>0</v>
      </c>
      <c r="K13" s="439">
        <v>0</v>
      </c>
      <c r="L13" s="452">
        <v>222657</v>
      </c>
      <c r="M13" s="437">
        <v>0.67</v>
      </c>
      <c r="N13" s="450" t="s">
        <v>4</v>
      </c>
      <c r="O13" s="451" t="s">
        <v>4</v>
      </c>
      <c r="P13" s="452">
        <v>67</v>
      </c>
      <c r="Q13" s="439">
        <v>0</v>
      </c>
      <c r="R13" s="453">
        <v>0</v>
      </c>
      <c r="S13" s="439">
        <v>0</v>
      </c>
    </row>
    <row r="14" spans="1:19" ht="28.35" customHeight="1" x14ac:dyDescent="0.2">
      <c r="A14" s="808"/>
      <c r="B14" s="232" t="s">
        <v>170</v>
      </c>
      <c r="C14" s="233">
        <v>117</v>
      </c>
      <c r="D14" s="454" t="s">
        <v>4</v>
      </c>
      <c r="E14" s="450" t="s">
        <v>4</v>
      </c>
      <c r="F14" s="455" t="s">
        <v>4</v>
      </c>
      <c r="G14" s="451" t="s">
        <v>4</v>
      </c>
      <c r="H14" s="454" t="s">
        <v>4</v>
      </c>
      <c r="I14" s="450" t="s">
        <v>4</v>
      </c>
      <c r="J14" s="455" t="s">
        <v>4</v>
      </c>
      <c r="K14" s="451" t="s">
        <v>4</v>
      </c>
      <c r="L14" s="450" t="s">
        <v>4</v>
      </c>
      <c r="M14" s="451" t="s">
        <v>4</v>
      </c>
      <c r="N14" s="450" t="s">
        <v>4</v>
      </c>
      <c r="O14" s="451" t="s">
        <v>4</v>
      </c>
      <c r="P14" s="450" t="s">
        <v>4</v>
      </c>
      <c r="Q14" s="437" t="s">
        <v>4</v>
      </c>
      <c r="R14" s="450" t="s">
        <v>4</v>
      </c>
      <c r="S14" s="451" t="s">
        <v>4</v>
      </c>
    </row>
    <row r="15" spans="1:19" ht="15.6" customHeight="1" thickBot="1" x14ac:dyDescent="0.25">
      <c r="A15" s="808"/>
      <c r="B15" s="232" t="s">
        <v>171</v>
      </c>
      <c r="C15" s="233">
        <v>118</v>
      </c>
      <c r="D15" s="447">
        <v>1756</v>
      </c>
      <c r="E15" s="449">
        <v>0.03</v>
      </c>
      <c r="F15" s="436">
        <v>5165</v>
      </c>
      <c r="G15" s="437">
        <v>0.09</v>
      </c>
      <c r="H15" s="61">
        <v>372</v>
      </c>
      <c r="I15" s="449">
        <v>0.01</v>
      </c>
      <c r="J15" s="456">
        <v>513</v>
      </c>
      <c r="K15" s="437">
        <v>0.01</v>
      </c>
      <c r="L15" s="457">
        <v>0</v>
      </c>
      <c r="M15" s="451" t="s">
        <v>0</v>
      </c>
      <c r="N15" s="452">
        <v>1884</v>
      </c>
      <c r="O15" s="451">
        <v>0.01</v>
      </c>
      <c r="P15" s="452">
        <v>26517</v>
      </c>
      <c r="Q15" s="437">
        <v>0.67</v>
      </c>
      <c r="R15" s="452">
        <v>137</v>
      </c>
      <c r="S15" s="439">
        <v>0</v>
      </c>
    </row>
    <row r="16" spans="1:19" ht="15.6" customHeight="1" x14ac:dyDescent="0.2">
      <c r="A16" s="808"/>
      <c r="B16" s="226" t="s">
        <v>297</v>
      </c>
      <c r="C16" s="227">
        <v>200</v>
      </c>
      <c r="D16" s="443">
        <f>D17+D18+D19+D20+D21+D22+D23+D24+D25+D26</f>
        <v>40837</v>
      </c>
      <c r="E16" s="444">
        <v>0.61</v>
      </c>
      <c r="F16" s="434">
        <f>F17+F18+F19+F20+F21+F22+F23+F24+F25+F26</f>
        <v>88497</v>
      </c>
      <c r="G16" s="435">
        <f>G18+G19+G20+G21+G23+G25</f>
        <v>1.61</v>
      </c>
      <c r="H16" s="443">
        <f>H17+H18+H19+H20+H21+H22+H23+H24+H25+H26</f>
        <v>102633</v>
      </c>
      <c r="I16" s="458">
        <v>1.94</v>
      </c>
      <c r="J16" s="434">
        <f>J17+J18+J19+J20+J21+J22+J25+J26</f>
        <v>40773</v>
      </c>
      <c r="K16" s="435">
        <f t="shared" ref="K16:N16" si="0">K17+K18+K19+K20+K21+K22+K23+K24+K25+K26</f>
        <v>0.89999999999999991</v>
      </c>
      <c r="L16" s="434">
        <f t="shared" si="0"/>
        <v>947445</v>
      </c>
      <c r="M16" s="459">
        <f t="shared" si="0"/>
        <v>2.8499999999999996</v>
      </c>
      <c r="N16" s="443">
        <f t="shared" si="0"/>
        <v>897282</v>
      </c>
      <c r="O16" s="435">
        <f>O17+O18+O19+O20+O21+O22+O23+O24+O25</f>
        <v>3.46</v>
      </c>
      <c r="P16" s="443">
        <f>P17+P18+P19+P20+P21+P22+P23+P24+P25+P26+P27</f>
        <v>24843</v>
      </c>
      <c r="Q16" s="435">
        <f>Q17+Q18+Q19+Q20+Q21+Q22+Q23+Q24+Q25+Q26+Q27</f>
        <v>0.63</v>
      </c>
      <c r="R16" s="443">
        <f>R17+R18+R19+R20+R21+R22+R25</f>
        <v>11337</v>
      </c>
      <c r="S16" s="435">
        <f>S17+S18+S19+S20+S21+S22+S23+S24+S25+S26</f>
        <v>0.24000000000000002</v>
      </c>
    </row>
    <row r="17" spans="1:19" ht="15.6" customHeight="1" x14ac:dyDescent="0.2">
      <c r="A17" s="808"/>
      <c r="B17" s="232" t="s">
        <v>5</v>
      </c>
      <c r="C17" s="233">
        <v>210</v>
      </c>
      <c r="D17" s="447">
        <v>1986</v>
      </c>
      <c r="E17" s="449">
        <v>0.03</v>
      </c>
      <c r="F17" s="438">
        <v>0</v>
      </c>
      <c r="G17" s="439">
        <v>0</v>
      </c>
      <c r="H17" s="447">
        <v>4571</v>
      </c>
      <c r="I17" s="449">
        <v>0.09</v>
      </c>
      <c r="J17" s="436">
        <v>5281</v>
      </c>
      <c r="K17" s="437">
        <v>0.12</v>
      </c>
      <c r="L17" s="436">
        <v>60016</v>
      </c>
      <c r="M17" s="460">
        <v>0.18</v>
      </c>
      <c r="N17" s="447">
        <v>12366</v>
      </c>
      <c r="O17" s="437">
        <v>0.05</v>
      </c>
      <c r="P17" s="447">
        <v>1035</v>
      </c>
      <c r="Q17" s="437">
        <v>0.03</v>
      </c>
      <c r="R17" s="447">
        <v>6</v>
      </c>
      <c r="S17" s="439">
        <v>0</v>
      </c>
    </row>
    <row r="18" spans="1:19" ht="15.6" customHeight="1" x14ac:dyDescent="0.2">
      <c r="A18" s="808"/>
      <c r="B18" s="232" t="s">
        <v>6</v>
      </c>
      <c r="C18" s="233">
        <v>220</v>
      </c>
      <c r="D18" s="447">
        <v>35891</v>
      </c>
      <c r="E18" s="449">
        <v>0.53</v>
      </c>
      <c r="F18" s="438">
        <v>11719</v>
      </c>
      <c r="G18" s="437">
        <v>0.21</v>
      </c>
      <c r="H18" s="447">
        <v>2774</v>
      </c>
      <c r="I18" s="449">
        <v>0.05</v>
      </c>
      <c r="J18" s="436">
        <v>1236</v>
      </c>
      <c r="K18" s="437">
        <v>0.03</v>
      </c>
      <c r="L18" s="436">
        <v>98647</v>
      </c>
      <c r="M18" s="460">
        <v>0.3</v>
      </c>
      <c r="N18" s="447">
        <v>41041</v>
      </c>
      <c r="O18" s="437">
        <v>0.16</v>
      </c>
      <c r="P18" s="447">
        <v>84</v>
      </c>
      <c r="Q18" s="439">
        <v>0</v>
      </c>
      <c r="R18" s="447">
        <v>895</v>
      </c>
      <c r="S18" s="451">
        <v>0.02</v>
      </c>
    </row>
    <row r="19" spans="1:19" ht="15.6" customHeight="1" x14ac:dyDescent="0.2">
      <c r="A19" s="808"/>
      <c r="B19" s="232" t="s">
        <v>7</v>
      </c>
      <c r="C19" s="233">
        <v>230</v>
      </c>
      <c r="D19" s="453">
        <v>0</v>
      </c>
      <c r="E19" s="450" t="s">
        <v>0</v>
      </c>
      <c r="F19" s="438">
        <v>24585</v>
      </c>
      <c r="G19" s="451">
        <v>0.45</v>
      </c>
      <c r="H19" s="447">
        <v>7534</v>
      </c>
      <c r="I19" s="449">
        <v>0.14000000000000001</v>
      </c>
      <c r="J19" s="436">
        <v>4777</v>
      </c>
      <c r="K19" s="437">
        <v>0.1</v>
      </c>
      <c r="L19" s="438">
        <v>1458</v>
      </c>
      <c r="M19" s="439">
        <v>0</v>
      </c>
      <c r="N19" s="447">
        <v>27284</v>
      </c>
      <c r="O19" s="451">
        <v>0.11</v>
      </c>
      <c r="P19" s="453">
        <v>0</v>
      </c>
      <c r="Q19" s="439">
        <v>0</v>
      </c>
      <c r="R19" s="447">
        <v>2599</v>
      </c>
      <c r="S19" s="451">
        <v>0.05</v>
      </c>
    </row>
    <row r="20" spans="1:19" ht="15.6" customHeight="1" x14ac:dyDescent="0.2">
      <c r="A20" s="808"/>
      <c r="B20" s="232" t="s">
        <v>8</v>
      </c>
      <c r="C20" s="233">
        <v>240</v>
      </c>
      <c r="D20" s="447">
        <v>1221</v>
      </c>
      <c r="E20" s="449">
        <v>0.02</v>
      </c>
      <c r="F20" s="436">
        <v>3873</v>
      </c>
      <c r="G20" s="437">
        <v>7.0000000000000007E-2</v>
      </c>
      <c r="H20" s="447">
        <v>2188</v>
      </c>
      <c r="I20" s="449">
        <v>0.04</v>
      </c>
      <c r="J20" s="436">
        <v>487</v>
      </c>
      <c r="K20" s="437">
        <v>0.01</v>
      </c>
      <c r="L20" s="436">
        <v>44191</v>
      </c>
      <c r="M20" s="461">
        <v>0.13</v>
      </c>
      <c r="N20" s="447">
        <v>25222</v>
      </c>
      <c r="O20" s="437">
        <v>0.1</v>
      </c>
      <c r="P20" s="453">
        <v>0</v>
      </c>
      <c r="Q20" s="439">
        <v>0</v>
      </c>
      <c r="R20" s="447">
        <v>3</v>
      </c>
      <c r="S20" s="439">
        <v>0</v>
      </c>
    </row>
    <row r="21" spans="1:19" ht="15.6" customHeight="1" x14ac:dyDescent="0.2">
      <c r="A21" s="808"/>
      <c r="B21" s="232" t="s">
        <v>9</v>
      </c>
      <c r="C21" s="233">
        <v>250</v>
      </c>
      <c r="D21" s="453">
        <v>0</v>
      </c>
      <c r="E21" s="450" t="s">
        <v>0</v>
      </c>
      <c r="F21" s="438">
        <v>27665</v>
      </c>
      <c r="G21" s="462">
        <v>0.5</v>
      </c>
      <c r="H21" s="447">
        <v>58209</v>
      </c>
      <c r="I21" s="449">
        <v>1.1100000000000001</v>
      </c>
      <c r="J21" s="436">
        <v>21290</v>
      </c>
      <c r="K21" s="437">
        <v>0.47</v>
      </c>
      <c r="L21" s="436">
        <v>413366</v>
      </c>
      <c r="M21" s="460">
        <v>1.25</v>
      </c>
      <c r="N21" s="447">
        <v>193400</v>
      </c>
      <c r="O21" s="437">
        <v>0.74</v>
      </c>
      <c r="P21" s="447">
        <v>333</v>
      </c>
      <c r="Q21" s="437">
        <v>0.01</v>
      </c>
      <c r="R21" s="447">
        <v>3072</v>
      </c>
      <c r="S21" s="451">
        <v>7.0000000000000007E-2</v>
      </c>
    </row>
    <row r="22" spans="1:19" ht="15.6" customHeight="1" x14ac:dyDescent="0.2">
      <c r="A22" s="808"/>
      <c r="B22" s="232" t="s">
        <v>10</v>
      </c>
      <c r="C22" s="233">
        <v>260</v>
      </c>
      <c r="D22" s="453">
        <v>0</v>
      </c>
      <c r="E22" s="450" t="s">
        <v>0</v>
      </c>
      <c r="F22" s="438">
        <v>0</v>
      </c>
      <c r="G22" s="439">
        <v>0</v>
      </c>
      <c r="H22" s="447">
        <v>7007</v>
      </c>
      <c r="I22" s="449">
        <v>0.13</v>
      </c>
      <c r="J22" s="436">
        <v>4625</v>
      </c>
      <c r="K22" s="437">
        <v>0.1</v>
      </c>
      <c r="L22" s="436">
        <v>245719</v>
      </c>
      <c r="M22" s="460">
        <v>0.74</v>
      </c>
      <c r="N22" s="447">
        <v>29300</v>
      </c>
      <c r="O22" s="437">
        <v>0.11</v>
      </c>
      <c r="P22" s="447">
        <v>147</v>
      </c>
      <c r="Q22" s="439">
        <v>0</v>
      </c>
      <c r="R22" s="447">
        <v>422</v>
      </c>
      <c r="S22" s="451">
        <v>0.01</v>
      </c>
    </row>
    <row r="23" spans="1:19" ht="15.6" customHeight="1" x14ac:dyDescent="0.2">
      <c r="A23" s="808"/>
      <c r="B23" s="232" t="s">
        <v>220</v>
      </c>
      <c r="C23" s="233">
        <v>262</v>
      </c>
      <c r="D23" s="453">
        <v>0</v>
      </c>
      <c r="E23" s="450" t="s">
        <v>0</v>
      </c>
      <c r="F23" s="438">
        <v>3000</v>
      </c>
      <c r="G23" s="463">
        <v>0.06</v>
      </c>
      <c r="H23" s="453">
        <v>0</v>
      </c>
      <c r="I23" s="450" t="s">
        <v>0</v>
      </c>
      <c r="J23" s="438" t="s">
        <v>0</v>
      </c>
      <c r="K23" s="439">
        <v>0</v>
      </c>
      <c r="L23" s="438">
        <v>0</v>
      </c>
      <c r="M23" s="439">
        <v>0</v>
      </c>
      <c r="N23" s="447">
        <v>60000</v>
      </c>
      <c r="O23" s="437">
        <v>0.23</v>
      </c>
      <c r="P23" s="453">
        <v>0</v>
      </c>
      <c r="Q23" s="439">
        <v>0</v>
      </c>
      <c r="R23" s="447" t="s">
        <v>0</v>
      </c>
      <c r="S23" s="439">
        <v>0</v>
      </c>
    </row>
    <row r="24" spans="1:19" ht="15.6" customHeight="1" x14ac:dyDescent="0.2">
      <c r="A24" s="808"/>
      <c r="B24" s="232" t="s">
        <v>11</v>
      </c>
      <c r="C24" s="233">
        <v>264</v>
      </c>
      <c r="D24" s="453">
        <v>0</v>
      </c>
      <c r="E24" s="450" t="s">
        <v>0</v>
      </c>
      <c r="F24" s="438">
        <v>0</v>
      </c>
      <c r="G24" s="439">
        <v>0</v>
      </c>
      <c r="H24" s="453">
        <v>0</v>
      </c>
      <c r="I24" s="450" t="s">
        <v>0</v>
      </c>
      <c r="J24" s="438" t="s">
        <v>0</v>
      </c>
      <c r="K24" s="439">
        <v>0</v>
      </c>
      <c r="L24" s="438">
        <v>0</v>
      </c>
      <c r="M24" s="439">
        <v>0</v>
      </c>
      <c r="N24" s="432">
        <v>0</v>
      </c>
      <c r="O24" s="439">
        <v>0</v>
      </c>
      <c r="P24" s="432">
        <v>0</v>
      </c>
      <c r="Q24" s="439">
        <v>0</v>
      </c>
      <c r="R24" s="447" t="s">
        <v>0</v>
      </c>
      <c r="S24" s="439">
        <v>0</v>
      </c>
    </row>
    <row r="25" spans="1:19" ht="27" customHeight="1" x14ac:dyDescent="0.2">
      <c r="A25" s="808"/>
      <c r="B25" s="232" t="s">
        <v>292</v>
      </c>
      <c r="C25" s="233">
        <v>266</v>
      </c>
      <c r="D25" s="447">
        <v>1739</v>
      </c>
      <c r="E25" s="449">
        <v>0.03</v>
      </c>
      <c r="F25" s="436">
        <v>17655</v>
      </c>
      <c r="G25" s="463">
        <v>0.32</v>
      </c>
      <c r="H25" s="447">
        <v>20350</v>
      </c>
      <c r="I25" s="449">
        <v>0.38</v>
      </c>
      <c r="J25" s="436">
        <v>3077</v>
      </c>
      <c r="K25" s="437">
        <v>7.0000000000000007E-2</v>
      </c>
      <c r="L25" s="436">
        <v>84048</v>
      </c>
      <c r="M25" s="460">
        <v>0.25</v>
      </c>
      <c r="N25" s="447">
        <v>508669</v>
      </c>
      <c r="O25" s="437">
        <v>1.96</v>
      </c>
      <c r="P25" s="447">
        <v>183</v>
      </c>
      <c r="Q25" s="439">
        <v>0</v>
      </c>
      <c r="R25" s="447">
        <v>4340</v>
      </c>
      <c r="S25" s="451">
        <v>0.09</v>
      </c>
    </row>
    <row r="26" spans="1:19" ht="15.6" customHeight="1" x14ac:dyDescent="0.2">
      <c r="A26" s="808"/>
      <c r="B26" s="232" t="s">
        <v>13</v>
      </c>
      <c r="C26" s="233">
        <v>268</v>
      </c>
      <c r="D26" s="453">
        <v>0</v>
      </c>
      <c r="E26" s="450" t="s">
        <v>0</v>
      </c>
      <c r="F26" s="438">
        <v>0</v>
      </c>
      <c r="G26" s="439">
        <v>0</v>
      </c>
      <c r="H26" s="453">
        <v>0</v>
      </c>
      <c r="I26" s="450" t="s">
        <v>0</v>
      </c>
      <c r="J26" s="438">
        <v>0</v>
      </c>
      <c r="K26" s="439">
        <v>0</v>
      </c>
      <c r="L26" s="438">
        <v>0</v>
      </c>
      <c r="M26" s="439">
        <v>0</v>
      </c>
      <c r="N26" s="453">
        <v>0</v>
      </c>
      <c r="O26" s="451" t="s">
        <v>0</v>
      </c>
      <c r="P26" s="447">
        <v>15014</v>
      </c>
      <c r="Q26" s="437">
        <v>0.38</v>
      </c>
      <c r="R26" s="447" t="s">
        <v>0</v>
      </c>
      <c r="S26" s="439">
        <v>0</v>
      </c>
    </row>
    <row r="27" spans="1:19" ht="15.6" customHeight="1" thickBot="1" x14ac:dyDescent="0.25">
      <c r="A27" s="808"/>
      <c r="B27" s="232" t="s">
        <v>16</v>
      </c>
      <c r="C27" s="233">
        <v>269</v>
      </c>
      <c r="D27" s="464">
        <v>0</v>
      </c>
      <c r="E27" s="465" t="s">
        <v>0</v>
      </c>
      <c r="F27" s="466">
        <v>0</v>
      </c>
      <c r="G27" s="439">
        <v>0</v>
      </c>
      <c r="H27" s="467">
        <v>0</v>
      </c>
      <c r="I27" s="468" t="s">
        <v>0</v>
      </c>
      <c r="J27" s="440">
        <v>0</v>
      </c>
      <c r="K27" s="441">
        <v>0</v>
      </c>
      <c r="L27" s="438">
        <v>0</v>
      </c>
      <c r="M27" s="439">
        <v>0</v>
      </c>
      <c r="N27" s="467">
        <v>0</v>
      </c>
      <c r="O27" s="469" t="s">
        <v>0</v>
      </c>
      <c r="P27" s="447">
        <v>8047</v>
      </c>
      <c r="Q27" s="437">
        <v>0.21</v>
      </c>
      <c r="R27" s="470" t="s">
        <v>0</v>
      </c>
      <c r="S27" s="469" t="s">
        <v>0</v>
      </c>
    </row>
    <row r="28" spans="1:19" ht="28.35" customHeight="1" thickBot="1" x14ac:dyDescent="0.25">
      <c r="A28" s="808"/>
      <c r="B28" s="226" t="s">
        <v>173</v>
      </c>
      <c r="C28" s="227">
        <v>300</v>
      </c>
      <c r="D28" s="471">
        <v>0</v>
      </c>
      <c r="E28" s="472" t="s">
        <v>0</v>
      </c>
      <c r="F28" s="436">
        <v>4</v>
      </c>
      <c r="G28" s="473" t="s">
        <v>0</v>
      </c>
      <c r="H28" s="471">
        <v>0</v>
      </c>
      <c r="I28" s="472" t="s">
        <v>0</v>
      </c>
      <c r="J28" s="474">
        <v>18559</v>
      </c>
      <c r="K28" s="473">
        <v>0.41</v>
      </c>
      <c r="L28" s="442">
        <v>77292</v>
      </c>
      <c r="M28" s="473">
        <v>0.23</v>
      </c>
      <c r="N28" s="442">
        <v>37615</v>
      </c>
      <c r="O28" s="473">
        <v>0.14000000000000001</v>
      </c>
      <c r="P28" s="475">
        <v>1141</v>
      </c>
      <c r="Q28" s="445">
        <v>0.03</v>
      </c>
      <c r="R28" s="434">
        <v>12</v>
      </c>
      <c r="S28" s="473" t="s">
        <v>0</v>
      </c>
    </row>
    <row r="29" spans="1:19" ht="28.35" customHeight="1" thickBot="1" x14ac:dyDescent="0.25">
      <c r="A29" s="808"/>
      <c r="B29" s="226" t="s">
        <v>293</v>
      </c>
      <c r="C29" s="227">
        <v>400</v>
      </c>
      <c r="D29" s="471">
        <v>0</v>
      </c>
      <c r="E29" s="472" t="s">
        <v>0</v>
      </c>
      <c r="F29" s="474">
        <v>0</v>
      </c>
      <c r="G29" s="473" t="s">
        <v>0</v>
      </c>
      <c r="H29" s="471">
        <v>0</v>
      </c>
      <c r="I29" s="472" t="s">
        <v>0</v>
      </c>
      <c r="J29" s="474">
        <v>0</v>
      </c>
      <c r="K29" s="473" t="s">
        <v>0</v>
      </c>
      <c r="L29" s="442">
        <v>0</v>
      </c>
      <c r="M29" s="473" t="s">
        <v>0</v>
      </c>
      <c r="N29" s="442">
        <v>0</v>
      </c>
      <c r="O29" s="473" t="s">
        <v>0</v>
      </c>
      <c r="P29" s="442">
        <v>0</v>
      </c>
      <c r="Q29" s="445" t="s">
        <v>0</v>
      </c>
      <c r="R29" s="442">
        <v>0</v>
      </c>
      <c r="S29" s="473" t="s">
        <v>0</v>
      </c>
    </row>
    <row r="30" spans="1:19" ht="15.6" customHeight="1" thickBot="1" x14ac:dyDescent="0.25">
      <c r="A30" s="808"/>
      <c r="B30" s="226" t="s">
        <v>174</v>
      </c>
      <c r="C30" s="227">
        <v>500</v>
      </c>
      <c r="D30" s="471">
        <v>0</v>
      </c>
      <c r="E30" s="472" t="s">
        <v>0</v>
      </c>
      <c r="F30" s="474">
        <v>0</v>
      </c>
      <c r="G30" s="473" t="s">
        <v>0</v>
      </c>
      <c r="H30" s="471">
        <v>0</v>
      </c>
      <c r="I30" s="472" t="s">
        <v>0</v>
      </c>
      <c r="J30" s="474">
        <v>0</v>
      </c>
      <c r="K30" s="473" t="s">
        <v>0</v>
      </c>
      <c r="L30" s="472" t="s">
        <v>4</v>
      </c>
      <c r="M30" s="473" t="s">
        <v>4</v>
      </c>
      <c r="N30" s="442">
        <v>0</v>
      </c>
      <c r="O30" s="473" t="s">
        <v>0</v>
      </c>
      <c r="P30" s="442">
        <v>0</v>
      </c>
      <c r="Q30" s="445" t="s">
        <v>0</v>
      </c>
      <c r="R30" s="472" t="s">
        <v>4</v>
      </c>
      <c r="S30" s="473" t="s">
        <v>4</v>
      </c>
    </row>
    <row r="31" spans="1:19" ht="15.6" customHeight="1" x14ac:dyDescent="0.2">
      <c r="A31" s="808"/>
      <c r="B31" s="226" t="s">
        <v>175</v>
      </c>
      <c r="C31" s="227">
        <v>600</v>
      </c>
      <c r="D31" s="476">
        <f>D32+D35+D37+D41+D45</f>
        <v>175258</v>
      </c>
      <c r="E31" s="477">
        <f>E32+E35+E45</f>
        <v>2.6100000000000003</v>
      </c>
      <c r="F31" s="478">
        <f>F35+F37+F45</f>
        <v>860465</v>
      </c>
      <c r="G31" s="479">
        <v>15.63</v>
      </c>
      <c r="H31" s="476">
        <f t="shared" ref="H31:R31" si="1">H32+H35+H37+H41+H45</f>
        <v>42185</v>
      </c>
      <c r="I31" s="477">
        <f>I35+I37+I41+I45</f>
        <v>0.8</v>
      </c>
      <c r="J31" s="446">
        <f t="shared" si="1"/>
        <v>68694</v>
      </c>
      <c r="K31" s="458">
        <f t="shared" si="1"/>
        <v>1.5</v>
      </c>
      <c r="L31" s="443">
        <f>L37+L41+L45</f>
        <v>835086</v>
      </c>
      <c r="M31" s="458">
        <f>M41+M45</f>
        <v>2.52</v>
      </c>
      <c r="N31" s="443">
        <f>N35+N37+N41+N45</f>
        <v>1280502</v>
      </c>
      <c r="O31" s="458">
        <f>O35+O37+O41+O45</f>
        <v>4.92</v>
      </c>
      <c r="P31" s="443">
        <f t="shared" si="1"/>
        <v>102126</v>
      </c>
      <c r="Q31" s="458">
        <f t="shared" si="1"/>
        <v>2.59</v>
      </c>
      <c r="R31" s="443">
        <f t="shared" si="1"/>
        <v>37785</v>
      </c>
      <c r="S31" s="435">
        <f>S32+S35+S37+S41+S45</f>
        <v>0.80999999999999994</v>
      </c>
    </row>
    <row r="32" spans="1:19" ht="15.6" customHeight="1" x14ac:dyDescent="0.2">
      <c r="A32" s="808"/>
      <c r="B32" s="232" t="s">
        <v>176</v>
      </c>
      <c r="C32" s="233">
        <v>610</v>
      </c>
      <c r="D32" s="480">
        <v>5404</v>
      </c>
      <c r="E32" s="449">
        <v>0.08</v>
      </c>
      <c r="F32" s="438">
        <v>0</v>
      </c>
      <c r="G32" s="439" t="s">
        <v>0</v>
      </c>
      <c r="H32" s="481">
        <v>256</v>
      </c>
      <c r="I32" s="450" t="s">
        <v>0</v>
      </c>
      <c r="J32" s="438">
        <v>0</v>
      </c>
      <c r="K32" s="439">
        <v>0</v>
      </c>
      <c r="L32" s="454" t="s">
        <v>4</v>
      </c>
      <c r="M32" s="482" t="s">
        <v>4</v>
      </c>
      <c r="N32" s="450" t="s">
        <v>4</v>
      </c>
      <c r="O32" s="451" t="s">
        <v>4</v>
      </c>
      <c r="P32" s="483">
        <v>88987</v>
      </c>
      <c r="Q32" s="484">
        <v>2.2599999999999998</v>
      </c>
      <c r="R32" s="483">
        <v>9672</v>
      </c>
      <c r="S32" s="484">
        <v>0.21</v>
      </c>
    </row>
    <row r="33" spans="1:20" ht="28.35" customHeight="1" x14ac:dyDescent="0.2">
      <c r="A33" s="808"/>
      <c r="B33" s="244" t="s">
        <v>192</v>
      </c>
      <c r="C33" s="233">
        <v>617</v>
      </c>
      <c r="D33" s="485" t="s">
        <v>4</v>
      </c>
      <c r="E33" s="450" t="s">
        <v>4</v>
      </c>
      <c r="F33" s="450" t="s">
        <v>4</v>
      </c>
      <c r="G33" s="482" t="s">
        <v>4</v>
      </c>
      <c r="H33" s="485" t="s">
        <v>4</v>
      </c>
      <c r="I33" s="450" t="s">
        <v>4</v>
      </c>
      <c r="J33" s="450" t="s">
        <v>4</v>
      </c>
      <c r="K33" s="482" t="s">
        <v>4</v>
      </c>
      <c r="L33" s="454" t="s">
        <v>4</v>
      </c>
      <c r="M33" s="482" t="s">
        <v>4</v>
      </c>
      <c r="N33" s="450" t="s">
        <v>4</v>
      </c>
      <c r="O33" s="451" t="s">
        <v>4</v>
      </c>
      <c r="P33" s="454" t="s">
        <v>4</v>
      </c>
      <c r="Q33" s="484" t="s">
        <v>4</v>
      </c>
      <c r="R33" s="454" t="s">
        <v>4</v>
      </c>
      <c r="S33" s="482" t="s">
        <v>4</v>
      </c>
    </row>
    <row r="34" spans="1:20" ht="28.35" customHeight="1" x14ac:dyDescent="0.2">
      <c r="A34" s="808"/>
      <c r="B34" s="244" t="s">
        <v>177</v>
      </c>
      <c r="C34" s="233">
        <v>619</v>
      </c>
      <c r="D34" s="486">
        <v>5404</v>
      </c>
      <c r="E34" s="449">
        <v>0.08</v>
      </c>
      <c r="F34" s="438">
        <v>0</v>
      </c>
      <c r="G34" s="437" t="s">
        <v>0</v>
      </c>
      <c r="H34" s="487">
        <v>256</v>
      </c>
      <c r="I34" s="450" t="s">
        <v>0</v>
      </c>
      <c r="J34" s="438">
        <v>0</v>
      </c>
      <c r="K34" s="439">
        <v>0</v>
      </c>
      <c r="L34" s="454" t="s">
        <v>4</v>
      </c>
      <c r="M34" s="482" t="s">
        <v>4</v>
      </c>
      <c r="N34" s="450" t="s">
        <v>4</v>
      </c>
      <c r="O34" s="451" t="s">
        <v>4</v>
      </c>
      <c r="P34" s="447">
        <v>88987</v>
      </c>
      <c r="Q34" s="484">
        <v>2.2599999999999998</v>
      </c>
      <c r="R34" s="447">
        <v>9672</v>
      </c>
      <c r="S34" s="484">
        <v>0.21</v>
      </c>
      <c r="T34" s="811" t="s">
        <v>294</v>
      </c>
    </row>
    <row r="35" spans="1:20" ht="15.6" customHeight="1" x14ac:dyDescent="0.2">
      <c r="A35" s="808"/>
      <c r="B35" s="232" t="s">
        <v>178</v>
      </c>
      <c r="C35" s="233">
        <v>620</v>
      </c>
      <c r="D35" s="480">
        <v>2908</v>
      </c>
      <c r="E35" s="449">
        <v>0.04</v>
      </c>
      <c r="F35" s="433">
        <v>158</v>
      </c>
      <c r="G35" s="437" t="s">
        <v>0</v>
      </c>
      <c r="H35" s="480">
        <v>17303</v>
      </c>
      <c r="I35" s="449">
        <v>0.33</v>
      </c>
      <c r="J35" s="488">
        <v>13373</v>
      </c>
      <c r="K35" s="484">
        <v>0.28999999999999998</v>
      </c>
      <c r="L35" s="454" t="s">
        <v>4</v>
      </c>
      <c r="M35" s="482" t="s">
        <v>4</v>
      </c>
      <c r="N35" s="488">
        <v>70657</v>
      </c>
      <c r="O35" s="437">
        <v>0.27</v>
      </c>
      <c r="P35" s="489">
        <v>0</v>
      </c>
      <c r="Q35" s="439">
        <v>0</v>
      </c>
      <c r="R35" s="489">
        <v>0</v>
      </c>
      <c r="S35" s="439">
        <v>0</v>
      </c>
      <c r="T35" s="811"/>
    </row>
    <row r="36" spans="1:20" ht="28.35" customHeight="1" x14ac:dyDescent="0.2">
      <c r="A36" s="808"/>
      <c r="B36" s="244" t="s">
        <v>177</v>
      </c>
      <c r="C36" s="233">
        <v>629</v>
      </c>
      <c r="D36" s="486">
        <v>2908</v>
      </c>
      <c r="E36" s="449">
        <v>0.04</v>
      </c>
      <c r="F36" s="433">
        <v>158</v>
      </c>
      <c r="G36" s="437" t="s">
        <v>0</v>
      </c>
      <c r="H36" s="486">
        <v>17303</v>
      </c>
      <c r="I36" s="449">
        <v>0.33</v>
      </c>
      <c r="J36" s="452">
        <v>13373</v>
      </c>
      <c r="K36" s="484">
        <v>0.28999999999999998</v>
      </c>
      <c r="L36" s="454" t="s">
        <v>4</v>
      </c>
      <c r="M36" s="482" t="s">
        <v>4</v>
      </c>
      <c r="N36" s="452">
        <v>70657</v>
      </c>
      <c r="O36" s="437">
        <v>0.27</v>
      </c>
      <c r="P36" s="453">
        <v>0</v>
      </c>
      <c r="Q36" s="439">
        <v>0</v>
      </c>
      <c r="R36" s="453">
        <v>0</v>
      </c>
      <c r="S36" s="439">
        <v>0</v>
      </c>
      <c r="T36" s="811"/>
    </row>
    <row r="37" spans="1:20" ht="15.6" customHeight="1" x14ac:dyDescent="0.2">
      <c r="A37" s="808"/>
      <c r="B37" s="232" t="s">
        <v>179</v>
      </c>
      <c r="C37" s="233">
        <v>640</v>
      </c>
      <c r="D37" s="481">
        <v>64</v>
      </c>
      <c r="E37" s="432" t="s">
        <v>0</v>
      </c>
      <c r="F37" s="490">
        <v>60</v>
      </c>
      <c r="G37" s="437" t="s">
        <v>0</v>
      </c>
      <c r="H37" s="481">
        <v>274</v>
      </c>
      <c r="I37" s="449">
        <v>0.01</v>
      </c>
      <c r="J37" s="491">
        <v>164</v>
      </c>
      <c r="K37" s="439">
        <v>0</v>
      </c>
      <c r="L37" s="447">
        <v>928</v>
      </c>
      <c r="M37" s="482" t="s">
        <v>0</v>
      </c>
      <c r="N37" s="491">
        <v>826</v>
      </c>
      <c r="O37" s="439">
        <v>0</v>
      </c>
      <c r="P37" s="447">
        <v>13</v>
      </c>
      <c r="Q37" s="439">
        <v>0</v>
      </c>
      <c r="R37" s="447">
        <v>21</v>
      </c>
      <c r="S37" s="439">
        <v>0</v>
      </c>
      <c r="T37" s="811"/>
    </row>
    <row r="38" spans="1:20" ht="15.6" customHeight="1" x14ac:dyDescent="0.2">
      <c r="A38" s="808"/>
      <c r="B38" s="244" t="s">
        <v>180</v>
      </c>
      <c r="C38" s="233">
        <v>641</v>
      </c>
      <c r="D38" s="492">
        <v>0</v>
      </c>
      <c r="E38" s="432">
        <v>0</v>
      </c>
      <c r="F38" s="493">
        <v>0</v>
      </c>
      <c r="G38" s="451" t="s">
        <v>0</v>
      </c>
      <c r="H38" s="481">
        <v>94</v>
      </c>
      <c r="I38" s="450" t="s">
        <v>0</v>
      </c>
      <c r="J38" s="491">
        <v>51</v>
      </c>
      <c r="K38" s="439">
        <v>0</v>
      </c>
      <c r="L38" s="454" t="s">
        <v>4</v>
      </c>
      <c r="M38" s="482" t="s">
        <v>4</v>
      </c>
      <c r="N38" s="491">
        <v>826</v>
      </c>
      <c r="O38" s="439">
        <v>0</v>
      </c>
      <c r="P38" s="489">
        <v>0</v>
      </c>
      <c r="Q38" s="439">
        <v>0</v>
      </c>
      <c r="R38" s="447">
        <v>21</v>
      </c>
      <c r="S38" s="439">
        <v>0</v>
      </c>
      <c r="T38" s="811"/>
    </row>
    <row r="39" spans="1:20" ht="15.6" customHeight="1" x14ac:dyDescent="0.2">
      <c r="A39" s="808"/>
      <c r="B39" s="244" t="s">
        <v>181</v>
      </c>
      <c r="C39" s="233">
        <v>642</v>
      </c>
      <c r="D39" s="481">
        <v>64</v>
      </c>
      <c r="E39" s="432">
        <v>0</v>
      </c>
      <c r="F39" s="490">
        <v>60</v>
      </c>
      <c r="G39" s="451" t="s">
        <v>0</v>
      </c>
      <c r="H39" s="481">
        <v>168</v>
      </c>
      <c r="I39" s="450" t="s">
        <v>0</v>
      </c>
      <c r="J39" s="491">
        <v>111</v>
      </c>
      <c r="K39" s="439">
        <v>0</v>
      </c>
      <c r="L39" s="447">
        <v>928</v>
      </c>
      <c r="M39" s="439">
        <v>0</v>
      </c>
      <c r="N39" s="450" t="s">
        <v>4</v>
      </c>
      <c r="O39" s="451" t="s">
        <v>4</v>
      </c>
      <c r="P39" s="489">
        <v>0</v>
      </c>
      <c r="Q39" s="439">
        <v>0</v>
      </c>
      <c r="R39" s="489">
        <v>0</v>
      </c>
      <c r="S39" s="439">
        <v>0</v>
      </c>
      <c r="T39" s="811"/>
    </row>
    <row r="40" spans="1:20" ht="15.6" customHeight="1" x14ac:dyDescent="0.2">
      <c r="A40" s="808"/>
      <c r="B40" s="244" t="s">
        <v>182</v>
      </c>
      <c r="C40" s="233">
        <v>643</v>
      </c>
      <c r="D40" s="492">
        <v>0</v>
      </c>
      <c r="E40" s="432">
        <v>0</v>
      </c>
      <c r="F40" s="493" t="s">
        <v>0</v>
      </c>
      <c r="G40" s="451" t="s">
        <v>0</v>
      </c>
      <c r="H40" s="481">
        <v>12</v>
      </c>
      <c r="I40" s="450" t="s">
        <v>0</v>
      </c>
      <c r="J40" s="491">
        <v>2</v>
      </c>
      <c r="K40" s="439">
        <v>0</v>
      </c>
      <c r="L40" s="453">
        <v>0</v>
      </c>
      <c r="M40" s="439">
        <v>0</v>
      </c>
      <c r="N40" s="457">
        <v>0</v>
      </c>
      <c r="O40" s="439">
        <v>0</v>
      </c>
      <c r="P40" s="447">
        <v>13</v>
      </c>
      <c r="Q40" s="439">
        <v>0</v>
      </c>
      <c r="R40" s="489">
        <v>0</v>
      </c>
      <c r="S40" s="439">
        <v>0</v>
      </c>
      <c r="T40" s="811"/>
    </row>
    <row r="41" spans="1:20" ht="15.6" customHeight="1" x14ac:dyDescent="0.2">
      <c r="A41" s="808"/>
      <c r="B41" s="232" t="s">
        <v>183</v>
      </c>
      <c r="C41" s="233">
        <v>650</v>
      </c>
      <c r="D41" s="453">
        <v>0</v>
      </c>
      <c r="E41" s="432">
        <v>0</v>
      </c>
      <c r="F41" s="493" t="s">
        <v>0</v>
      </c>
      <c r="G41" s="451" t="s">
        <v>0</v>
      </c>
      <c r="H41" s="481">
        <v>885</v>
      </c>
      <c r="I41" s="449">
        <v>0.02</v>
      </c>
      <c r="J41" s="491">
        <v>855</v>
      </c>
      <c r="K41" s="484">
        <v>0.02</v>
      </c>
      <c r="L41" s="453">
        <v>0</v>
      </c>
      <c r="M41" s="439">
        <v>0</v>
      </c>
      <c r="N41" s="488">
        <v>10083</v>
      </c>
      <c r="O41" s="437">
        <v>0.04</v>
      </c>
      <c r="P41" s="489">
        <v>0</v>
      </c>
      <c r="Q41" s="439">
        <v>0</v>
      </c>
      <c r="R41" s="494">
        <v>270</v>
      </c>
      <c r="S41" s="484">
        <v>0.01</v>
      </c>
      <c r="T41" s="811"/>
    </row>
    <row r="42" spans="1:20" ht="15.6" customHeight="1" x14ac:dyDescent="0.2">
      <c r="A42" s="808"/>
      <c r="B42" s="244" t="s">
        <v>180</v>
      </c>
      <c r="C42" s="233">
        <v>651</v>
      </c>
      <c r="D42" s="453">
        <v>0</v>
      </c>
      <c r="E42" s="432">
        <v>0</v>
      </c>
      <c r="F42" s="493" t="s">
        <v>0</v>
      </c>
      <c r="G42" s="451" t="s">
        <v>0</v>
      </c>
      <c r="H42" s="481">
        <v>885</v>
      </c>
      <c r="I42" s="449">
        <v>0.02</v>
      </c>
      <c r="J42" s="491">
        <v>854</v>
      </c>
      <c r="K42" s="484">
        <v>0.02</v>
      </c>
      <c r="L42" s="454" t="s">
        <v>4</v>
      </c>
      <c r="M42" s="482" t="s">
        <v>4</v>
      </c>
      <c r="N42" s="488">
        <v>10083</v>
      </c>
      <c r="O42" s="437">
        <v>0.04</v>
      </c>
      <c r="P42" s="489">
        <v>0</v>
      </c>
      <c r="Q42" s="439">
        <v>0</v>
      </c>
      <c r="R42" s="494">
        <v>270</v>
      </c>
      <c r="S42" s="484">
        <v>0.01</v>
      </c>
      <c r="T42" s="811"/>
    </row>
    <row r="43" spans="1:20" ht="15.6" customHeight="1" x14ac:dyDescent="0.2">
      <c r="A43" s="808"/>
      <c r="B43" s="244" t="s">
        <v>181</v>
      </c>
      <c r="C43" s="233">
        <v>652</v>
      </c>
      <c r="D43" s="453">
        <v>0</v>
      </c>
      <c r="E43" s="432">
        <v>0</v>
      </c>
      <c r="F43" s="493" t="s">
        <v>0</v>
      </c>
      <c r="G43" s="451" t="s">
        <v>0</v>
      </c>
      <c r="H43" s="492">
        <v>0</v>
      </c>
      <c r="I43" s="450" t="s">
        <v>0</v>
      </c>
      <c r="J43" s="491">
        <v>1</v>
      </c>
      <c r="K43" s="439">
        <v>0</v>
      </c>
      <c r="L43" s="453">
        <v>0</v>
      </c>
      <c r="M43" s="482" t="s">
        <v>0</v>
      </c>
      <c r="N43" s="450" t="s">
        <v>4</v>
      </c>
      <c r="O43" s="451" t="s">
        <v>4</v>
      </c>
      <c r="P43" s="489">
        <v>0</v>
      </c>
      <c r="Q43" s="484" t="s">
        <v>0</v>
      </c>
      <c r="R43" s="489">
        <v>0</v>
      </c>
      <c r="S43" s="439">
        <v>0</v>
      </c>
      <c r="T43" s="811"/>
    </row>
    <row r="44" spans="1:20" ht="15.6" customHeight="1" x14ac:dyDescent="0.2">
      <c r="A44" s="808"/>
      <c r="B44" s="244" t="s">
        <v>182</v>
      </c>
      <c r="C44" s="233">
        <v>653</v>
      </c>
      <c r="D44" s="453">
        <v>0</v>
      </c>
      <c r="E44" s="432">
        <v>0</v>
      </c>
      <c r="F44" s="493" t="s">
        <v>0</v>
      </c>
      <c r="G44" s="451" t="s">
        <v>0</v>
      </c>
      <c r="H44" s="492">
        <v>0</v>
      </c>
      <c r="I44" s="450" t="s">
        <v>0</v>
      </c>
      <c r="J44" s="457">
        <v>0</v>
      </c>
      <c r="K44" s="439">
        <v>0</v>
      </c>
      <c r="L44" s="453">
        <v>0</v>
      </c>
      <c r="M44" s="482" t="s">
        <v>0</v>
      </c>
      <c r="N44" s="457" t="s">
        <v>0</v>
      </c>
      <c r="O44" s="451"/>
      <c r="P44" s="489">
        <v>0</v>
      </c>
      <c r="Q44" s="484" t="s">
        <v>0</v>
      </c>
      <c r="R44" s="489">
        <v>0</v>
      </c>
      <c r="S44" s="439">
        <v>0</v>
      </c>
      <c r="T44" s="811"/>
    </row>
    <row r="45" spans="1:20" ht="15.6" customHeight="1" thickBot="1" x14ac:dyDescent="0.25">
      <c r="A45" s="808"/>
      <c r="B45" s="232" t="s">
        <v>184</v>
      </c>
      <c r="C45" s="233">
        <v>630</v>
      </c>
      <c r="D45" s="486">
        <v>166882</v>
      </c>
      <c r="E45" s="495">
        <v>2.4900000000000002</v>
      </c>
      <c r="F45" s="433">
        <v>860247</v>
      </c>
      <c r="G45" s="496">
        <v>15.63</v>
      </c>
      <c r="H45" s="486">
        <v>23467</v>
      </c>
      <c r="I45" s="495">
        <v>0.44</v>
      </c>
      <c r="J45" s="497">
        <v>54302</v>
      </c>
      <c r="K45" s="484">
        <v>1.19</v>
      </c>
      <c r="L45" s="470">
        <v>834158</v>
      </c>
      <c r="M45" s="484">
        <v>2.52</v>
      </c>
      <c r="N45" s="452">
        <v>1198936</v>
      </c>
      <c r="O45" s="437">
        <v>4.6100000000000003</v>
      </c>
      <c r="P45" s="470">
        <v>13126</v>
      </c>
      <c r="Q45" s="484">
        <v>0.33</v>
      </c>
      <c r="R45" s="470">
        <v>27822</v>
      </c>
      <c r="S45" s="498">
        <v>0.59</v>
      </c>
      <c r="T45" s="811"/>
    </row>
    <row r="46" spans="1:20" ht="15.6" customHeight="1" thickBot="1" x14ac:dyDescent="0.25">
      <c r="A46" s="808"/>
      <c r="B46" s="226" t="s">
        <v>185</v>
      </c>
      <c r="C46" s="227">
        <v>900</v>
      </c>
      <c r="D46" s="443">
        <v>2217033</v>
      </c>
      <c r="E46" s="472">
        <v>33.04</v>
      </c>
      <c r="F46" s="434">
        <f>F7+F16+F31+F28</f>
        <v>2625613</v>
      </c>
      <c r="G46" s="479">
        <v>47.7</v>
      </c>
      <c r="H46" s="443">
        <v>204591</v>
      </c>
      <c r="I46" s="444">
        <v>3.87</v>
      </c>
      <c r="J46" s="434">
        <f>J7+J16+J31+J28</f>
        <v>205986</v>
      </c>
      <c r="K46" s="445">
        <v>4.13</v>
      </c>
      <c r="L46" s="499">
        <f>L7+L16+L28+L31</f>
        <v>3982981</v>
      </c>
      <c r="M46" s="445">
        <f>M7+M16+M28+M31</f>
        <v>12</v>
      </c>
      <c r="N46" s="499">
        <f>N7+N16+N31+N28</f>
        <v>13203962</v>
      </c>
      <c r="O46" s="500">
        <f>O7+O16+O31+O28</f>
        <v>50.81</v>
      </c>
      <c r="P46" s="475">
        <f>P7+P16+P31+P28</f>
        <v>192257</v>
      </c>
      <c r="Q46" s="501">
        <f>Q7+Q16+Q31+Q28</f>
        <v>4.88</v>
      </c>
      <c r="R46" s="434">
        <f>R7+R16+R31+R28</f>
        <v>71336</v>
      </c>
      <c r="S46" s="477">
        <v>1.52</v>
      </c>
      <c r="T46" s="812"/>
    </row>
    <row r="47" spans="1:20" ht="15.6" customHeight="1" thickBot="1" x14ac:dyDescent="0.25">
      <c r="A47" s="808"/>
      <c r="B47" s="245" t="s">
        <v>32</v>
      </c>
      <c r="C47" s="246">
        <v>910</v>
      </c>
      <c r="D47" s="502">
        <v>6710402</v>
      </c>
      <c r="E47" s="503" t="s">
        <v>4</v>
      </c>
      <c r="F47" s="504">
        <v>5502951</v>
      </c>
      <c r="G47" s="505" t="s">
        <v>4</v>
      </c>
      <c r="H47" s="502">
        <v>5299754</v>
      </c>
      <c r="I47" s="503" t="s">
        <v>4</v>
      </c>
      <c r="J47" s="504">
        <v>4572390</v>
      </c>
      <c r="K47" s="505" t="s">
        <v>4</v>
      </c>
      <c r="L47" s="499">
        <v>33186941</v>
      </c>
      <c r="M47" s="505" t="s">
        <v>4</v>
      </c>
      <c r="N47" s="499">
        <v>25982865</v>
      </c>
      <c r="O47" s="505" t="s">
        <v>4</v>
      </c>
      <c r="P47" s="499">
        <v>3929340</v>
      </c>
      <c r="Q47" s="505" t="s">
        <v>4</v>
      </c>
      <c r="R47" s="499">
        <v>4707720</v>
      </c>
      <c r="S47" s="505" t="s">
        <v>4</v>
      </c>
      <c r="T47" s="812"/>
    </row>
  </sheetData>
  <mergeCells count="16">
    <mergeCell ref="T34:T47"/>
    <mergeCell ref="B2:S2"/>
    <mergeCell ref="B3:S3"/>
    <mergeCell ref="A4:A47"/>
    <mergeCell ref="B4:B5"/>
    <mergeCell ref="C4:C5"/>
    <mergeCell ref="D4:G4"/>
    <mergeCell ref="H4:K4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5" right="0.48" top="0.78740157480314965" bottom="0.78740157480314965" header="0.51181102362204722" footer="0.27559055118110237"/>
  <pageSetup paperSize="9" scale="54" firstPageNumber="59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outlinePr summaryBelow="0" summaryRight="0"/>
    <pageSetUpPr autoPageBreaks="0"/>
  </sheetPr>
  <dimension ref="A1:O43"/>
  <sheetViews>
    <sheetView view="pageBreakPreview" zoomScaleNormal="60" zoomScaleSheetLayoutView="100" workbookViewId="0">
      <pane xSplit="3" ySplit="3" topLeftCell="D16" activePane="bottomRight" state="frozen"/>
      <selection activeCell="V54" sqref="V54"/>
      <selection pane="topRight" activeCell="V54" sqref="V54"/>
      <selection pane="bottomLeft" activeCell="V54" sqref="V54"/>
      <selection pane="bottomRight" activeCell="B22" sqref="B22"/>
    </sheetView>
  </sheetViews>
  <sheetFormatPr defaultColWidth="8" defaultRowHeight="11.25" x14ac:dyDescent="0.2"/>
  <cols>
    <col min="1" max="1" width="11.28515625" style="180" customWidth="1"/>
    <col min="2" max="2" width="40.7109375" style="105" customWidth="1"/>
    <col min="3" max="3" width="4.28515625" style="105" customWidth="1"/>
    <col min="4" max="4" width="15.140625" style="105" customWidth="1"/>
    <col min="5" max="5" width="8.140625" style="105" customWidth="1"/>
    <col min="6" max="6" width="15.140625" style="105" customWidth="1"/>
    <col min="7" max="7" width="8.28515625" style="105" customWidth="1"/>
    <col min="8" max="8" width="15.140625" style="105" customWidth="1"/>
    <col min="9" max="9" width="8" style="105" customWidth="1"/>
    <col min="10" max="10" width="15.140625" style="105" customWidth="1"/>
    <col min="11" max="11" width="8.140625" style="105" customWidth="1"/>
    <col min="12" max="12" width="15.140625" style="105" customWidth="1"/>
    <col min="13" max="13" width="8.42578125" style="105" customWidth="1"/>
    <col min="14" max="14" width="15.140625" style="105" customWidth="1"/>
    <col min="15" max="15" width="8.140625" style="105" customWidth="1"/>
    <col min="16" max="16384" width="8" style="180"/>
  </cols>
  <sheetData>
    <row r="1" spans="1:15" ht="32.25" customHeight="1" x14ac:dyDescent="0.2">
      <c r="A1" s="814"/>
      <c r="B1" s="633" t="s">
        <v>17</v>
      </c>
      <c r="C1" s="633"/>
      <c r="D1" s="816" t="s">
        <v>186</v>
      </c>
      <c r="E1" s="817"/>
      <c r="F1" s="817"/>
      <c r="G1" s="818"/>
      <c r="H1" s="819" t="s">
        <v>193</v>
      </c>
      <c r="I1" s="795" t="s">
        <v>221</v>
      </c>
      <c r="J1" s="819" t="s">
        <v>188</v>
      </c>
      <c r="K1" s="795" t="s">
        <v>221</v>
      </c>
      <c r="L1" s="819" t="s">
        <v>189</v>
      </c>
      <c r="M1" s="795" t="s">
        <v>221</v>
      </c>
      <c r="N1" s="819" t="s">
        <v>190</v>
      </c>
      <c r="O1" s="795" t="s">
        <v>221</v>
      </c>
    </row>
    <row r="2" spans="1:15" ht="32.25" customHeight="1" x14ac:dyDescent="0.2">
      <c r="A2" s="814"/>
      <c r="B2" s="815"/>
      <c r="C2" s="815"/>
      <c r="D2" s="539" t="s">
        <v>138</v>
      </c>
      <c r="E2" s="537" t="s">
        <v>221</v>
      </c>
      <c r="F2" s="539" t="s">
        <v>187</v>
      </c>
      <c r="G2" s="537" t="s">
        <v>221</v>
      </c>
      <c r="H2" s="820"/>
      <c r="I2" s="813"/>
      <c r="J2" s="820"/>
      <c r="K2" s="813"/>
      <c r="L2" s="820"/>
      <c r="M2" s="813"/>
      <c r="N2" s="820"/>
      <c r="O2" s="813"/>
    </row>
    <row r="3" spans="1:15" ht="12" thickBot="1" x14ac:dyDescent="0.25">
      <c r="A3" s="814"/>
      <c r="B3" s="249">
        <v>1</v>
      </c>
      <c r="C3" s="250">
        <v>2</v>
      </c>
      <c r="D3" s="506">
        <v>19</v>
      </c>
      <c r="E3" s="506">
        <v>20</v>
      </c>
      <c r="F3" s="506">
        <v>21</v>
      </c>
      <c r="G3" s="507">
        <v>22</v>
      </c>
      <c r="H3" s="251">
        <v>23</v>
      </c>
      <c r="I3" s="252">
        <v>24</v>
      </c>
      <c r="J3" s="251">
        <v>25</v>
      </c>
      <c r="K3" s="252">
        <v>26</v>
      </c>
      <c r="L3" s="251">
        <v>27</v>
      </c>
      <c r="M3" s="252">
        <v>28</v>
      </c>
      <c r="N3" s="251">
        <v>29</v>
      </c>
      <c r="O3" s="252">
        <v>30</v>
      </c>
    </row>
    <row r="4" spans="1:15" ht="53.85" customHeight="1" x14ac:dyDescent="0.2">
      <c r="A4" s="814"/>
      <c r="B4" s="226" t="s">
        <v>172</v>
      </c>
      <c r="C4" s="227">
        <v>100</v>
      </c>
      <c r="D4" s="443">
        <f>D5+D6+D7+D8+D9+D10+D12</f>
        <v>2571737</v>
      </c>
      <c r="E4" s="477">
        <f t="shared" ref="E4" si="0">E5+E6+E7+E8+E9+E10+E12</f>
        <v>4.8899999999999988</v>
      </c>
      <c r="F4" s="446">
        <f>F5+F6+F7+F8+F9+F10+F12</f>
        <v>24853118</v>
      </c>
      <c r="G4" s="479">
        <f>G5+G6+G9+G10+G12</f>
        <v>46.48</v>
      </c>
      <c r="H4" s="348">
        <f t="shared" ref="H4" si="1">H5+H6+H7+H8+H9+H10+H12</f>
        <v>148</v>
      </c>
      <c r="I4" s="356">
        <f t="shared" ref="I4" si="2">I5+I6+I7+I8+I9+I10+I12</f>
        <v>27.06</v>
      </c>
      <c r="J4" s="348">
        <f t="shared" ref="J4" si="3">J5+J6+J7+J8+J9+J10+J12</f>
        <v>1171</v>
      </c>
      <c r="K4" s="356">
        <f>K5+K7+K8+K9+K10+K12</f>
        <v>4.9400000000000004</v>
      </c>
      <c r="L4" s="350">
        <v>0</v>
      </c>
      <c r="M4" s="388">
        <v>0</v>
      </c>
      <c r="N4" s="350">
        <v>0</v>
      </c>
      <c r="O4" s="388">
        <v>0</v>
      </c>
    </row>
    <row r="5" spans="1:15" ht="15.6" customHeight="1" x14ac:dyDescent="0.2">
      <c r="A5" s="814"/>
      <c r="B5" s="232" t="s">
        <v>162</v>
      </c>
      <c r="C5" s="233">
        <v>111</v>
      </c>
      <c r="D5" s="447">
        <v>3144</v>
      </c>
      <c r="E5" s="508">
        <v>0.01</v>
      </c>
      <c r="F5" s="452">
        <v>24751967</v>
      </c>
      <c r="G5" s="462">
        <v>46.29</v>
      </c>
      <c r="H5" s="351">
        <v>148</v>
      </c>
      <c r="I5" s="360">
        <v>27.06</v>
      </c>
      <c r="J5" s="350">
        <v>0</v>
      </c>
      <c r="K5" s="388">
        <v>0</v>
      </c>
      <c r="L5" s="352" t="s">
        <v>12</v>
      </c>
      <c r="M5" s="360" t="s">
        <v>12</v>
      </c>
      <c r="N5" s="352" t="s">
        <v>12</v>
      </c>
      <c r="O5" s="360" t="s">
        <v>12</v>
      </c>
    </row>
    <row r="6" spans="1:15" ht="15.6" customHeight="1" x14ac:dyDescent="0.2">
      <c r="A6" s="814"/>
      <c r="B6" s="232" t="s">
        <v>163</v>
      </c>
      <c r="C6" s="233">
        <v>112</v>
      </c>
      <c r="D6" s="447">
        <v>2263724</v>
      </c>
      <c r="E6" s="508">
        <v>4.3099999999999996</v>
      </c>
      <c r="F6" s="509">
        <v>578</v>
      </c>
      <c r="G6" s="439">
        <v>0</v>
      </c>
      <c r="H6" s="350">
        <v>0</v>
      </c>
      <c r="I6" s="388">
        <v>0</v>
      </c>
      <c r="J6" s="392">
        <v>1</v>
      </c>
      <c r="K6" s="360" t="s">
        <v>0</v>
      </c>
      <c r="L6" s="352" t="s">
        <v>12</v>
      </c>
      <c r="M6" s="360" t="s">
        <v>12</v>
      </c>
      <c r="N6" s="352" t="s">
        <v>12</v>
      </c>
      <c r="O6" s="360" t="s">
        <v>12</v>
      </c>
    </row>
    <row r="7" spans="1:15" ht="15.6" customHeight="1" x14ac:dyDescent="0.2">
      <c r="A7" s="814"/>
      <c r="B7" s="232" t="s">
        <v>166</v>
      </c>
      <c r="C7" s="233">
        <v>113</v>
      </c>
      <c r="D7" s="447">
        <v>1843</v>
      </c>
      <c r="E7" s="432">
        <v>0</v>
      </c>
      <c r="F7" s="438">
        <v>0</v>
      </c>
      <c r="G7" s="462" t="s">
        <v>0</v>
      </c>
      <c r="H7" s="431">
        <v>0</v>
      </c>
      <c r="I7" s="389">
        <v>0</v>
      </c>
      <c r="J7" s="431">
        <v>0</v>
      </c>
      <c r="K7" s="389">
        <v>0</v>
      </c>
      <c r="L7" s="352" t="s">
        <v>12</v>
      </c>
      <c r="M7" s="360" t="s">
        <v>12</v>
      </c>
      <c r="N7" s="352" t="s">
        <v>12</v>
      </c>
      <c r="O7" s="360" t="s">
        <v>12</v>
      </c>
    </row>
    <row r="8" spans="1:15" ht="15.6" customHeight="1" x14ac:dyDescent="0.2">
      <c r="A8" s="814"/>
      <c r="B8" s="232" t="s">
        <v>167</v>
      </c>
      <c r="C8" s="233">
        <v>114</v>
      </c>
      <c r="D8" s="447">
        <v>463</v>
      </c>
      <c r="E8" s="432">
        <v>0</v>
      </c>
      <c r="F8" s="438">
        <v>0</v>
      </c>
      <c r="G8" s="462" t="s">
        <v>0</v>
      </c>
      <c r="H8" s="350">
        <v>0</v>
      </c>
      <c r="I8" s="388">
        <v>0</v>
      </c>
      <c r="J8" s="350">
        <v>0</v>
      </c>
      <c r="K8" s="388">
        <v>0</v>
      </c>
      <c r="L8" s="352" t="s">
        <v>12</v>
      </c>
      <c r="M8" s="360" t="s">
        <v>12</v>
      </c>
      <c r="N8" s="352" t="s">
        <v>12</v>
      </c>
      <c r="O8" s="360" t="s">
        <v>12</v>
      </c>
    </row>
    <row r="9" spans="1:15" ht="15.6" customHeight="1" x14ac:dyDescent="0.2">
      <c r="A9" s="814"/>
      <c r="B9" s="232" t="s">
        <v>168</v>
      </c>
      <c r="C9" s="233">
        <v>115</v>
      </c>
      <c r="D9" s="447">
        <v>2218</v>
      </c>
      <c r="E9" s="432">
        <v>0</v>
      </c>
      <c r="F9" s="452">
        <v>42691</v>
      </c>
      <c r="G9" s="462">
        <v>0.08</v>
      </c>
      <c r="H9" s="350">
        <v>0</v>
      </c>
      <c r="I9" s="388">
        <v>0</v>
      </c>
      <c r="J9" s="350">
        <v>1170</v>
      </c>
      <c r="K9" s="360">
        <v>4.9400000000000004</v>
      </c>
      <c r="L9" s="352" t="s">
        <v>12</v>
      </c>
      <c r="M9" s="360" t="s">
        <v>12</v>
      </c>
      <c r="N9" s="352" t="s">
        <v>12</v>
      </c>
      <c r="O9" s="360" t="s">
        <v>12</v>
      </c>
    </row>
    <row r="10" spans="1:15" ht="15.6" customHeight="1" x14ac:dyDescent="0.2">
      <c r="A10" s="814"/>
      <c r="B10" s="232" t="s">
        <v>169</v>
      </c>
      <c r="C10" s="233">
        <v>116</v>
      </c>
      <c r="D10" s="447">
        <v>270059</v>
      </c>
      <c r="E10" s="508">
        <v>0.51</v>
      </c>
      <c r="F10" s="452">
        <v>31899</v>
      </c>
      <c r="G10" s="462">
        <v>0.06</v>
      </c>
      <c r="H10" s="350">
        <v>0</v>
      </c>
      <c r="I10" s="388">
        <v>0</v>
      </c>
      <c r="J10" s="350">
        <v>0</v>
      </c>
      <c r="K10" s="388">
        <v>0</v>
      </c>
      <c r="L10" s="352" t="s">
        <v>12</v>
      </c>
      <c r="M10" s="360" t="s">
        <v>12</v>
      </c>
      <c r="N10" s="352" t="s">
        <v>12</v>
      </c>
      <c r="O10" s="360" t="s">
        <v>12</v>
      </c>
    </row>
    <row r="11" spans="1:15" ht="28.35" customHeight="1" x14ac:dyDescent="0.2">
      <c r="A11" s="814"/>
      <c r="B11" s="232" t="s">
        <v>191</v>
      </c>
      <c r="C11" s="233">
        <v>117</v>
      </c>
      <c r="D11" s="454" t="s">
        <v>12</v>
      </c>
      <c r="E11" s="508" t="s">
        <v>12</v>
      </c>
      <c r="F11" s="450" t="s">
        <v>12</v>
      </c>
      <c r="G11" s="462" t="s">
        <v>12</v>
      </c>
      <c r="H11" s="352" t="s">
        <v>12</v>
      </c>
      <c r="I11" s="360" t="s">
        <v>12</v>
      </c>
      <c r="J11" s="352" t="s">
        <v>12</v>
      </c>
      <c r="K11" s="360" t="s">
        <v>12</v>
      </c>
      <c r="L11" s="350">
        <v>0</v>
      </c>
      <c r="M11" s="388">
        <v>0</v>
      </c>
      <c r="N11" s="350">
        <v>0</v>
      </c>
      <c r="O11" s="388">
        <v>0</v>
      </c>
    </row>
    <row r="12" spans="1:15" ht="15.6" customHeight="1" thickBot="1" x14ac:dyDescent="0.25">
      <c r="A12" s="814"/>
      <c r="B12" s="232" t="s">
        <v>171</v>
      </c>
      <c r="C12" s="233">
        <v>118</v>
      </c>
      <c r="D12" s="470">
        <v>30286</v>
      </c>
      <c r="E12" s="510">
        <v>0.06</v>
      </c>
      <c r="F12" s="497">
        <v>25983</v>
      </c>
      <c r="G12" s="511">
        <v>0.05</v>
      </c>
      <c r="H12" s="358">
        <v>0</v>
      </c>
      <c r="I12" s="391">
        <v>0</v>
      </c>
      <c r="J12" s="358">
        <v>0</v>
      </c>
      <c r="K12" s="391">
        <v>0</v>
      </c>
      <c r="L12" s="359" t="s">
        <v>12</v>
      </c>
      <c r="M12" s="361" t="s">
        <v>12</v>
      </c>
      <c r="N12" s="359" t="s">
        <v>12</v>
      </c>
      <c r="O12" s="361" t="s">
        <v>12</v>
      </c>
    </row>
    <row r="13" spans="1:15" ht="15.6" customHeight="1" x14ac:dyDescent="0.2">
      <c r="A13" s="814"/>
      <c r="B13" s="226" t="s">
        <v>297</v>
      </c>
      <c r="C13" s="227">
        <v>200</v>
      </c>
      <c r="D13" s="443">
        <f>D14+D15+D16+D17+D18+D19+D20+D21+D22+D23+D24</f>
        <v>1017917</v>
      </c>
      <c r="E13" s="444">
        <f>E14+E15+E16+E17+E18+E19+E20+E21+E22+E23+E24</f>
        <v>1.94</v>
      </c>
      <c r="F13" s="446">
        <f t="shared" ref="F13:K13" si="4">F14+F15+F16+F17+F18+F19+F20+F21+F22+F23</f>
        <v>1593472</v>
      </c>
      <c r="G13" s="445">
        <f t="shared" si="4"/>
        <v>2.98</v>
      </c>
      <c r="H13" s="431">
        <f t="shared" si="4"/>
        <v>0</v>
      </c>
      <c r="I13" s="389">
        <f t="shared" si="4"/>
        <v>0</v>
      </c>
      <c r="J13" s="431">
        <f t="shared" si="4"/>
        <v>0</v>
      </c>
      <c r="K13" s="389">
        <f t="shared" si="4"/>
        <v>0</v>
      </c>
      <c r="L13" s="431">
        <f t="shared" ref="L13:O13" si="5">L14+L15+L16+L17+L18+L19+L20+L21+L22+L23</f>
        <v>0</v>
      </c>
      <c r="M13" s="389">
        <f t="shared" si="5"/>
        <v>0</v>
      </c>
      <c r="N13" s="431">
        <f t="shared" si="5"/>
        <v>0</v>
      </c>
      <c r="O13" s="389">
        <f t="shared" si="5"/>
        <v>0</v>
      </c>
    </row>
    <row r="14" spans="1:15" ht="15.6" customHeight="1" x14ac:dyDescent="0.2">
      <c r="A14" s="814"/>
      <c r="B14" s="232" t="s">
        <v>5</v>
      </c>
      <c r="C14" s="233">
        <v>210</v>
      </c>
      <c r="D14" s="447">
        <v>70962</v>
      </c>
      <c r="E14" s="449">
        <v>0.14000000000000001</v>
      </c>
      <c r="F14" s="452">
        <v>10805</v>
      </c>
      <c r="G14" s="437">
        <v>0.02</v>
      </c>
      <c r="H14" s="350">
        <v>0</v>
      </c>
      <c r="I14" s="388">
        <v>0</v>
      </c>
      <c r="J14" s="393">
        <v>0</v>
      </c>
      <c r="K14" s="388">
        <v>0</v>
      </c>
      <c r="L14" s="393">
        <v>0</v>
      </c>
      <c r="M14" s="388">
        <v>0</v>
      </c>
      <c r="N14" s="393">
        <v>0</v>
      </c>
      <c r="O14" s="388">
        <v>0</v>
      </c>
    </row>
    <row r="15" spans="1:15" ht="15.6" customHeight="1" x14ac:dyDescent="0.2">
      <c r="A15" s="814"/>
      <c r="B15" s="232" t="s">
        <v>6</v>
      </c>
      <c r="C15" s="233">
        <v>220</v>
      </c>
      <c r="D15" s="447">
        <v>163959</v>
      </c>
      <c r="E15" s="449">
        <v>0.31</v>
      </c>
      <c r="F15" s="452">
        <v>43662</v>
      </c>
      <c r="G15" s="437">
        <v>0.08</v>
      </c>
      <c r="H15" s="350">
        <v>0</v>
      </c>
      <c r="I15" s="388">
        <v>0</v>
      </c>
      <c r="J15" s="393">
        <v>0</v>
      </c>
      <c r="K15" s="388">
        <v>0</v>
      </c>
      <c r="L15" s="393">
        <v>0</v>
      </c>
      <c r="M15" s="388">
        <v>0</v>
      </c>
      <c r="N15" s="393">
        <v>0</v>
      </c>
      <c r="O15" s="388">
        <v>0</v>
      </c>
    </row>
    <row r="16" spans="1:15" ht="15.6" customHeight="1" x14ac:dyDescent="0.2">
      <c r="A16" s="814"/>
      <c r="B16" s="232" t="s">
        <v>7</v>
      </c>
      <c r="C16" s="233">
        <v>230</v>
      </c>
      <c r="D16" s="453">
        <v>0</v>
      </c>
      <c r="E16" s="432">
        <v>0</v>
      </c>
      <c r="F16" s="452">
        <v>70996</v>
      </c>
      <c r="G16" s="437">
        <v>0.13</v>
      </c>
      <c r="H16" s="350">
        <v>0</v>
      </c>
      <c r="I16" s="388">
        <v>0</v>
      </c>
      <c r="J16" s="393">
        <v>0</v>
      </c>
      <c r="K16" s="388">
        <v>0</v>
      </c>
      <c r="L16" s="393">
        <v>0</v>
      </c>
      <c r="M16" s="388">
        <v>0</v>
      </c>
      <c r="N16" s="393">
        <v>0</v>
      </c>
      <c r="O16" s="388">
        <v>0</v>
      </c>
    </row>
    <row r="17" spans="1:15" ht="15.6" customHeight="1" x14ac:dyDescent="0.2">
      <c r="A17" s="814"/>
      <c r="B17" s="232" t="s">
        <v>8</v>
      </c>
      <c r="C17" s="233">
        <v>240</v>
      </c>
      <c r="D17" s="447">
        <v>42391</v>
      </c>
      <c r="E17" s="449">
        <v>0.08</v>
      </c>
      <c r="F17" s="452">
        <v>26784</v>
      </c>
      <c r="G17" s="437">
        <v>0.05</v>
      </c>
      <c r="H17" s="350">
        <v>0</v>
      </c>
      <c r="I17" s="388">
        <v>0</v>
      </c>
      <c r="J17" s="393">
        <v>0</v>
      </c>
      <c r="K17" s="388">
        <v>0</v>
      </c>
      <c r="L17" s="393">
        <v>0</v>
      </c>
      <c r="M17" s="388">
        <v>0</v>
      </c>
      <c r="N17" s="393">
        <v>0</v>
      </c>
      <c r="O17" s="388">
        <v>0</v>
      </c>
    </row>
    <row r="18" spans="1:15" ht="15.6" customHeight="1" x14ac:dyDescent="0.2">
      <c r="A18" s="814"/>
      <c r="B18" s="232" t="s">
        <v>9</v>
      </c>
      <c r="C18" s="233">
        <v>250</v>
      </c>
      <c r="D18" s="447">
        <v>364543</v>
      </c>
      <c r="E18" s="449">
        <v>0.69</v>
      </c>
      <c r="F18" s="452">
        <v>370555</v>
      </c>
      <c r="G18" s="437">
        <v>0.69</v>
      </c>
      <c r="H18" s="350">
        <v>0</v>
      </c>
      <c r="I18" s="388">
        <v>0</v>
      </c>
      <c r="J18" s="393">
        <v>0</v>
      </c>
      <c r="K18" s="388">
        <v>0</v>
      </c>
      <c r="L18" s="393">
        <v>0</v>
      </c>
      <c r="M18" s="388">
        <v>0</v>
      </c>
      <c r="N18" s="393">
        <v>0</v>
      </c>
      <c r="O18" s="388">
        <v>0</v>
      </c>
    </row>
    <row r="19" spans="1:15" ht="15.6" customHeight="1" x14ac:dyDescent="0.2">
      <c r="A19" s="814"/>
      <c r="B19" s="232" t="s">
        <v>10</v>
      </c>
      <c r="C19" s="233">
        <v>260</v>
      </c>
      <c r="D19" s="447">
        <v>261927</v>
      </c>
      <c r="E19" s="449">
        <v>0.5</v>
      </c>
      <c r="F19" s="452">
        <v>32802</v>
      </c>
      <c r="G19" s="437">
        <v>0.06</v>
      </c>
      <c r="H19" s="350">
        <v>0</v>
      </c>
      <c r="I19" s="388">
        <v>0</v>
      </c>
      <c r="J19" s="393">
        <v>0</v>
      </c>
      <c r="K19" s="388">
        <v>0</v>
      </c>
      <c r="L19" s="393">
        <v>0</v>
      </c>
      <c r="M19" s="388">
        <v>0</v>
      </c>
      <c r="N19" s="393">
        <v>0</v>
      </c>
      <c r="O19" s="388">
        <v>0</v>
      </c>
    </row>
    <row r="20" spans="1:15" ht="15.6" customHeight="1" x14ac:dyDescent="0.2">
      <c r="A20" s="814"/>
      <c r="B20" s="232" t="s">
        <v>220</v>
      </c>
      <c r="C20" s="233">
        <v>262</v>
      </c>
      <c r="D20" s="453">
        <v>0</v>
      </c>
      <c r="E20" s="432">
        <v>0</v>
      </c>
      <c r="F20" s="452">
        <v>73800</v>
      </c>
      <c r="G20" s="437">
        <v>0.14000000000000001</v>
      </c>
      <c r="H20" s="350">
        <v>0</v>
      </c>
      <c r="I20" s="388">
        <v>0</v>
      </c>
      <c r="J20" s="393">
        <v>0</v>
      </c>
      <c r="K20" s="388">
        <v>0</v>
      </c>
      <c r="L20" s="393">
        <v>0</v>
      </c>
      <c r="M20" s="388">
        <v>0</v>
      </c>
      <c r="N20" s="393">
        <v>0</v>
      </c>
      <c r="O20" s="388">
        <v>0</v>
      </c>
    </row>
    <row r="21" spans="1:15" ht="15.6" customHeight="1" x14ac:dyDescent="0.2">
      <c r="A21" s="814"/>
      <c r="B21" s="232" t="s">
        <v>11</v>
      </c>
      <c r="C21" s="233">
        <v>264</v>
      </c>
      <c r="D21" s="453">
        <v>0</v>
      </c>
      <c r="E21" s="432">
        <v>0</v>
      </c>
      <c r="F21" s="438">
        <v>0</v>
      </c>
      <c r="G21" s="432">
        <v>0</v>
      </c>
      <c r="H21" s="350">
        <v>0</v>
      </c>
      <c r="I21" s="388">
        <v>0</v>
      </c>
      <c r="J21" s="393">
        <v>0</v>
      </c>
      <c r="K21" s="388">
        <v>0</v>
      </c>
      <c r="L21" s="393">
        <v>0</v>
      </c>
      <c r="M21" s="388">
        <v>0</v>
      </c>
      <c r="N21" s="393">
        <v>0</v>
      </c>
      <c r="O21" s="388">
        <v>0</v>
      </c>
    </row>
    <row r="22" spans="1:15" ht="21" customHeight="1" x14ac:dyDescent="0.2">
      <c r="A22" s="814"/>
      <c r="B22" s="232" t="s">
        <v>295</v>
      </c>
      <c r="C22" s="233">
        <v>266</v>
      </c>
      <c r="D22" s="447">
        <v>91074</v>
      </c>
      <c r="E22" s="508">
        <v>0.17</v>
      </c>
      <c r="F22" s="452">
        <v>964068</v>
      </c>
      <c r="G22" s="437">
        <v>1.81</v>
      </c>
      <c r="H22" s="350">
        <v>0</v>
      </c>
      <c r="I22" s="388">
        <v>0</v>
      </c>
      <c r="J22" s="393">
        <v>0</v>
      </c>
      <c r="K22" s="388">
        <v>0</v>
      </c>
      <c r="L22" s="393">
        <v>0</v>
      </c>
      <c r="M22" s="388">
        <v>0</v>
      </c>
      <c r="N22" s="393">
        <v>0</v>
      </c>
      <c r="O22" s="388">
        <v>0</v>
      </c>
    </row>
    <row r="23" spans="1:15" ht="15.6" customHeight="1" x14ac:dyDescent="0.2">
      <c r="A23" s="814"/>
      <c r="B23" s="232" t="s">
        <v>13</v>
      </c>
      <c r="C23" s="233">
        <v>268</v>
      </c>
      <c r="D23" s="447">
        <v>15014</v>
      </c>
      <c r="E23" s="508">
        <v>0.03</v>
      </c>
      <c r="F23" s="438">
        <v>0</v>
      </c>
      <c r="G23" s="432">
        <v>0</v>
      </c>
      <c r="H23" s="350">
        <v>0</v>
      </c>
      <c r="I23" s="388">
        <v>0</v>
      </c>
      <c r="J23" s="393">
        <v>0</v>
      </c>
      <c r="K23" s="388">
        <v>0</v>
      </c>
      <c r="L23" s="393">
        <v>0</v>
      </c>
      <c r="M23" s="388">
        <v>0</v>
      </c>
      <c r="N23" s="393">
        <v>0</v>
      </c>
      <c r="O23" s="388">
        <v>0</v>
      </c>
    </row>
    <row r="24" spans="1:15" ht="15.6" customHeight="1" thickBot="1" x14ac:dyDescent="0.25">
      <c r="A24" s="814"/>
      <c r="B24" s="232" t="s">
        <v>16</v>
      </c>
      <c r="C24" s="233">
        <v>269</v>
      </c>
      <c r="D24" s="447">
        <v>8047</v>
      </c>
      <c r="E24" s="465">
        <v>0.02</v>
      </c>
      <c r="F24" s="466">
        <v>0</v>
      </c>
      <c r="G24" s="439">
        <v>0</v>
      </c>
      <c r="H24" s="350">
        <v>0</v>
      </c>
      <c r="I24" s="388" t="s">
        <v>0</v>
      </c>
      <c r="J24" s="390">
        <v>0</v>
      </c>
      <c r="K24" s="430">
        <v>0</v>
      </c>
      <c r="L24" s="387">
        <v>0</v>
      </c>
      <c r="M24" s="389">
        <v>0</v>
      </c>
      <c r="N24" s="390">
        <v>0</v>
      </c>
      <c r="O24" s="430">
        <v>0</v>
      </c>
    </row>
    <row r="25" spans="1:15" ht="28.35" customHeight="1" thickBot="1" x14ac:dyDescent="0.25">
      <c r="A25" s="814"/>
      <c r="B25" s="226" t="s">
        <v>173</v>
      </c>
      <c r="C25" s="227">
        <v>300</v>
      </c>
      <c r="D25" s="442">
        <v>102241</v>
      </c>
      <c r="E25" s="472">
        <v>0.19</v>
      </c>
      <c r="F25" s="442">
        <v>45319</v>
      </c>
      <c r="G25" s="473">
        <v>0.08</v>
      </c>
      <c r="H25" s="284" t="s">
        <v>0</v>
      </c>
      <c r="I25" s="241" t="s">
        <v>0</v>
      </c>
      <c r="J25" s="284" t="s">
        <v>0</v>
      </c>
      <c r="K25" s="241" t="s">
        <v>0</v>
      </c>
      <c r="L25" s="284" t="s">
        <v>0</v>
      </c>
      <c r="M25" s="241" t="s">
        <v>0</v>
      </c>
      <c r="N25" s="284" t="s">
        <v>0</v>
      </c>
      <c r="O25" s="241" t="s">
        <v>0</v>
      </c>
    </row>
    <row r="26" spans="1:15" ht="28.35" customHeight="1" thickBot="1" x14ac:dyDescent="0.25">
      <c r="A26" s="814"/>
      <c r="B26" s="226" t="s">
        <v>296</v>
      </c>
      <c r="C26" s="227">
        <v>400</v>
      </c>
      <c r="D26" s="442" t="s">
        <v>0</v>
      </c>
      <c r="E26" s="472" t="s">
        <v>0</v>
      </c>
      <c r="F26" s="442" t="s">
        <v>0</v>
      </c>
      <c r="G26" s="473" t="s">
        <v>0</v>
      </c>
      <c r="H26" s="284" t="s">
        <v>0</v>
      </c>
      <c r="I26" s="241" t="s">
        <v>0</v>
      </c>
      <c r="J26" s="284" t="s">
        <v>0</v>
      </c>
      <c r="K26" s="241" t="s">
        <v>0</v>
      </c>
      <c r="L26" s="284" t="s">
        <v>0</v>
      </c>
      <c r="M26" s="241" t="s">
        <v>0</v>
      </c>
      <c r="N26" s="284" t="s">
        <v>0</v>
      </c>
      <c r="O26" s="241" t="s">
        <v>0</v>
      </c>
    </row>
    <row r="27" spans="1:15" ht="15.6" customHeight="1" x14ac:dyDescent="0.2">
      <c r="A27" s="814"/>
      <c r="B27" s="226" t="s">
        <v>175</v>
      </c>
      <c r="C27" s="227">
        <v>600</v>
      </c>
      <c r="D27" s="443">
        <f>D28+D31+D33+D41</f>
        <v>1220865</v>
      </c>
      <c r="E27" s="444">
        <f>E28+E31+E33+E41</f>
        <v>2.3199999999999998</v>
      </c>
      <c r="F27" s="446">
        <f t="shared" ref="F27:G27" si="6">F28+F31+F33+F37+F41</f>
        <v>1640208</v>
      </c>
      <c r="G27" s="445">
        <f t="shared" si="6"/>
        <v>3.07</v>
      </c>
      <c r="H27" s="348" t="s">
        <v>0</v>
      </c>
      <c r="I27" s="230" t="s">
        <v>0</v>
      </c>
      <c r="J27" s="348" t="s">
        <v>0</v>
      </c>
      <c r="K27" s="230" t="s">
        <v>0</v>
      </c>
      <c r="L27" s="348" t="s">
        <v>0</v>
      </c>
      <c r="M27" s="355" t="s">
        <v>0</v>
      </c>
      <c r="N27" s="348">
        <f t="shared" ref="N27:O27" si="7">N28+N41</f>
        <v>6000</v>
      </c>
      <c r="O27" s="362">
        <f t="shared" si="7"/>
        <v>1.19</v>
      </c>
    </row>
    <row r="28" spans="1:15" ht="15.6" customHeight="1" x14ac:dyDescent="0.2">
      <c r="A28" s="814"/>
      <c r="B28" s="232" t="s">
        <v>176</v>
      </c>
      <c r="C28" s="233">
        <v>610</v>
      </c>
      <c r="D28" s="447">
        <v>89318</v>
      </c>
      <c r="E28" s="449">
        <v>0.17</v>
      </c>
      <c r="F28" s="452">
        <v>10178</v>
      </c>
      <c r="G28" s="437">
        <v>0.02</v>
      </c>
      <c r="H28" s="350">
        <v>0</v>
      </c>
      <c r="I28" s="388">
        <v>0</v>
      </c>
      <c r="J28" s="350">
        <v>0</v>
      </c>
      <c r="K28" s="388">
        <v>0</v>
      </c>
      <c r="L28" s="350">
        <v>0</v>
      </c>
      <c r="M28" s="388">
        <v>0</v>
      </c>
      <c r="N28" s="353">
        <v>6000</v>
      </c>
      <c r="O28" s="236">
        <v>1.19</v>
      </c>
    </row>
    <row r="29" spans="1:15" ht="28.35" customHeight="1" x14ac:dyDescent="0.2">
      <c r="A29" s="814"/>
      <c r="B29" s="244" t="s">
        <v>192</v>
      </c>
      <c r="C29" s="233">
        <v>617</v>
      </c>
      <c r="D29" s="454" t="s">
        <v>12</v>
      </c>
      <c r="E29" s="449" t="s">
        <v>12</v>
      </c>
      <c r="F29" s="450" t="s">
        <v>12</v>
      </c>
      <c r="G29" s="437" t="s">
        <v>12</v>
      </c>
      <c r="H29" s="352" t="s">
        <v>12</v>
      </c>
      <c r="I29" s="236" t="s">
        <v>12</v>
      </c>
      <c r="J29" s="352" t="s">
        <v>12</v>
      </c>
      <c r="K29" s="236" t="s">
        <v>12</v>
      </c>
      <c r="L29" s="350">
        <v>0</v>
      </c>
      <c r="M29" s="388">
        <v>0</v>
      </c>
      <c r="N29" s="349">
        <v>6000</v>
      </c>
      <c r="O29" s="236">
        <v>1.19</v>
      </c>
    </row>
    <row r="30" spans="1:15" ht="28.35" customHeight="1" x14ac:dyDescent="0.2">
      <c r="A30" s="814"/>
      <c r="B30" s="244" t="s">
        <v>177</v>
      </c>
      <c r="C30" s="233">
        <v>619</v>
      </c>
      <c r="D30" s="447">
        <v>89318</v>
      </c>
      <c r="E30" s="449">
        <v>0.17</v>
      </c>
      <c r="F30" s="452">
        <v>10178</v>
      </c>
      <c r="G30" s="437">
        <v>0.02</v>
      </c>
      <c r="H30" s="350" t="s">
        <v>0</v>
      </c>
      <c r="I30" s="236" t="s">
        <v>0</v>
      </c>
      <c r="J30" s="350" t="s">
        <v>0</v>
      </c>
      <c r="K30" s="236" t="s">
        <v>0</v>
      </c>
      <c r="L30" s="352" t="s">
        <v>12</v>
      </c>
      <c r="M30" s="236" t="s">
        <v>12</v>
      </c>
      <c r="N30" s="352" t="s">
        <v>12</v>
      </c>
      <c r="O30" s="236" t="s">
        <v>12</v>
      </c>
    </row>
    <row r="31" spans="1:15" ht="15.6" customHeight="1" x14ac:dyDescent="0.2">
      <c r="A31" s="814"/>
      <c r="B31" s="232" t="s">
        <v>178</v>
      </c>
      <c r="C31" s="233">
        <v>620</v>
      </c>
      <c r="D31" s="447">
        <v>784</v>
      </c>
      <c r="E31" s="432">
        <v>0</v>
      </c>
      <c r="F31" s="452">
        <v>81483</v>
      </c>
      <c r="G31" s="437">
        <v>0.15</v>
      </c>
      <c r="H31" s="354" t="s">
        <v>0</v>
      </c>
      <c r="I31" s="236" t="s">
        <v>0</v>
      </c>
      <c r="J31" s="354" t="s">
        <v>0</v>
      </c>
      <c r="K31" s="236" t="s">
        <v>0</v>
      </c>
      <c r="L31" s="352" t="s">
        <v>12</v>
      </c>
      <c r="M31" s="236" t="s">
        <v>12</v>
      </c>
      <c r="N31" s="352" t="s">
        <v>12</v>
      </c>
      <c r="O31" s="236" t="s">
        <v>12</v>
      </c>
    </row>
    <row r="32" spans="1:15" ht="28.35" customHeight="1" x14ac:dyDescent="0.2">
      <c r="A32" s="814"/>
      <c r="B32" s="244" t="s">
        <v>177</v>
      </c>
      <c r="C32" s="233">
        <v>629</v>
      </c>
      <c r="D32" s="447">
        <v>784</v>
      </c>
      <c r="E32" s="432">
        <v>0</v>
      </c>
      <c r="F32" s="452">
        <v>81483</v>
      </c>
      <c r="G32" s="437">
        <v>0.15</v>
      </c>
      <c r="H32" s="350" t="s">
        <v>0</v>
      </c>
      <c r="I32" s="236" t="s">
        <v>0</v>
      </c>
      <c r="J32" s="350" t="s">
        <v>0</v>
      </c>
      <c r="K32" s="236" t="s">
        <v>0</v>
      </c>
      <c r="L32" s="352" t="s">
        <v>12</v>
      </c>
      <c r="M32" s="236" t="s">
        <v>12</v>
      </c>
      <c r="N32" s="352" t="s">
        <v>12</v>
      </c>
      <c r="O32" s="236" t="s">
        <v>12</v>
      </c>
    </row>
    <row r="33" spans="1:15" ht="15.6" customHeight="1" x14ac:dyDescent="0.2">
      <c r="A33" s="814"/>
      <c r="B33" s="232" t="s">
        <v>179</v>
      </c>
      <c r="C33" s="233">
        <v>640</v>
      </c>
      <c r="D33" s="447">
        <v>1200</v>
      </c>
      <c r="E33" s="432">
        <v>0</v>
      </c>
      <c r="F33" s="452">
        <f>F34+F35+F36</f>
        <v>1082</v>
      </c>
      <c r="G33" s="439">
        <v>0</v>
      </c>
      <c r="H33" s="354" t="s">
        <v>0</v>
      </c>
      <c r="I33" s="236" t="s">
        <v>0</v>
      </c>
      <c r="J33" s="354" t="s">
        <v>0</v>
      </c>
      <c r="K33" s="236" t="s">
        <v>0</v>
      </c>
      <c r="L33" s="352" t="s">
        <v>12</v>
      </c>
      <c r="M33" s="236" t="s">
        <v>12</v>
      </c>
      <c r="N33" s="352" t="s">
        <v>12</v>
      </c>
      <c r="O33" s="236" t="s">
        <v>12</v>
      </c>
    </row>
    <row r="34" spans="1:15" ht="15.6" customHeight="1" x14ac:dyDescent="0.2">
      <c r="A34" s="814"/>
      <c r="B34" s="244" t="s">
        <v>180</v>
      </c>
      <c r="C34" s="233">
        <v>641</v>
      </c>
      <c r="D34" s="453">
        <v>0</v>
      </c>
      <c r="E34" s="432">
        <v>0</v>
      </c>
      <c r="F34" s="452">
        <v>1042</v>
      </c>
      <c r="G34" s="439">
        <v>0</v>
      </c>
      <c r="H34" s="350" t="s">
        <v>0</v>
      </c>
      <c r="I34" s="236" t="s">
        <v>0</v>
      </c>
      <c r="J34" s="350" t="s">
        <v>0</v>
      </c>
      <c r="K34" s="236" t="s">
        <v>0</v>
      </c>
      <c r="L34" s="352" t="s">
        <v>12</v>
      </c>
      <c r="M34" s="236" t="s">
        <v>12</v>
      </c>
      <c r="N34" s="352" t="s">
        <v>12</v>
      </c>
      <c r="O34" s="236" t="s">
        <v>12</v>
      </c>
    </row>
    <row r="35" spans="1:15" ht="15.6" customHeight="1" x14ac:dyDescent="0.2">
      <c r="A35" s="814"/>
      <c r="B35" s="244" t="s">
        <v>181</v>
      </c>
      <c r="C35" s="233">
        <v>642</v>
      </c>
      <c r="D35" s="447">
        <v>1174</v>
      </c>
      <c r="E35" s="432">
        <v>0</v>
      </c>
      <c r="F35" s="452">
        <v>39</v>
      </c>
      <c r="G35" s="437" t="s">
        <v>0</v>
      </c>
      <c r="H35" s="350" t="s">
        <v>0</v>
      </c>
      <c r="I35" s="236" t="s">
        <v>0</v>
      </c>
      <c r="J35" s="350" t="s">
        <v>0</v>
      </c>
      <c r="K35" s="236" t="s">
        <v>0</v>
      </c>
      <c r="L35" s="352" t="s">
        <v>12</v>
      </c>
      <c r="M35" s="236" t="s">
        <v>12</v>
      </c>
      <c r="N35" s="352" t="s">
        <v>12</v>
      </c>
      <c r="O35" s="236" t="s">
        <v>12</v>
      </c>
    </row>
    <row r="36" spans="1:15" ht="15.6" customHeight="1" x14ac:dyDescent="0.2">
      <c r="A36" s="814"/>
      <c r="B36" s="244" t="s">
        <v>182</v>
      </c>
      <c r="C36" s="233">
        <v>643</v>
      </c>
      <c r="D36" s="61">
        <v>26</v>
      </c>
      <c r="E36" s="432">
        <v>0</v>
      </c>
      <c r="F36" s="452">
        <v>1</v>
      </c>
      <c r="G36" s="437" t="s">
        <v>0</v>
      </c>
      <c r="H36" s="350" t="s">
        <v>0</v>
      </c>
      <c r="I36" s="236" t="s">
        <v>0</v>
      </c>
      <c r="J36" s="350" t="s">
        <v>0</v>
      </c>
      <c r="K36" s="236" t="s">
        <v>0</v>
      </c>
      <c r="L36" s="352" t="s">
        <v>12</v>
      </c>
      <c r="M36" s="236" t="s">
        <v>12</v>
      </c>
      <c r="N36" s="352" t="s">
        <v>12</v>
      </c>
      <c r="O36" s="236" t="s">
        <v>12</v>
      </c>
    </row>
    <row r="37" spans="1:15" ht="15.6" customHeight="1" x14ac:dyDescent="0.2">
      <c r="A37" s="814"/>
      <c r="B37" s="232" t="s">
        <v>183</v>
      </c>
      <c r="C37" s="233">
        <v>650</v>
      </c>
      <c r="D37" s="489" t="s">
        <v>0</v>
      </c>
      <c r="E37" s="449" t="s">
        <v>0</v>
      </c>
      <c r="F37" s="452">
        <v>11984</v>
      </c>
      <c r="G37" s="437">
        <v>0.02</v>
      </c>
      <c r="H37" s="354" t="s">
        <v>0</v>
      </c>
      <c r="I37" s="236" t="s">
        <v>0</v>
      </c>
      <c r="J37" s="354" t="s">
        <v>0</v>
      </c>
      <c r="K37" s="236" t="s">
        <v>0</v>
      </c>
      <c r="L37" s="352" t="s">
        <v>12</v>
      </c>
      <c r="M37" s="236" t="s">
        <v>12</v>
      </c>
      <c r="N37" s="352" t="s">
        <v>12</v>
      </c>
      <c r="O37" s="236" t="s">
        <v>12</v>
      </c>
    </row>
    <row r="38" spans="1:15" ht="15.6" customHeight="1" x14ac:dyDescent="0.2">
      <c r="A38" s="814"/>
      <c r="B38" s="244" t="s">
        <v>180</v>
      </c>
      <c r="C38" s="233">
        <v>651</v>
      </c>
      <c r="D38" s="453" t="s">
        <v>0</v>
      </c>
      <c r="E38" s="449" t="s">
        <v>0</v>
      </c>
      <c r="F38" s="452">
        <v>11984</v>
      </c>
      <c r="G38" s="437">
        <v>0.02</v>
      </c>
      <c r="H38" s="350" t="s">
        <v>0</v>
      </c>
      <c r="I38" s="236" t="s">
        <v>0</v>
      </c>
      <c r="J38" s="350" t="s">
        <v>0</v>
      </c>
      <c r="K38" s="236" t="s">
        <v>0</v>
      </c>
      <c r="L38" s="352" t="s">
        <v>12</v>
      </c>
      <c r="M38" s="236" t="s">
        <v>12</v>
      </c>
      <c r="N38" s="352" t="s">
        <v>12</v>
      </c>
      <c r="O38" s="236" t="s">
        <v>12</v>
      </c>
    </row>
    <row r="39" spans="1:15" ht="15.6" customHeight="1" x14ac:dyDescent="0.2">
      <c r="A39" s="814"/>
      <c r="B39" s="244" t="s">
        <v>181</v>
      </c>
      <c r="C39" s="233">
        <v>652</v>
      </c>
      <c r="D39" s="453" t="s">
        <v>0</v>
      </c>
      <c r="E39" s="449" t="s">
        <v>0</v>
      </c>
      <c r="F39" s="432" t="s">
        <v>0</v>
      </c>
      <c r="G39" s="437" t="s">
        <v>0</v>
      </c>
      <c r="H39" s="350" t="s">
        <v>0</v>
      </c>
      <c r="I39" s="236" t="s">
        <v>0</v>
      </c>
      <c r="J39" s="350" t="s">
        <v>0</v>
      </c>
      <c r="K39" s="236" t="s">
        <v>0</v>
      </c>
      <c r="L39" s="352" t="s">
        <v>12</v>
      </c>
      <c r="M39" s="236" t="s">
        <v>12</v>
      </c>
      <c r="N39" s="352" t="s">
        <v>12</v>
      </c>
      <c r="O39" s="236" t="s">
        <v>12</v>
      </c>
    </row>
    <row r="40" spans="1:15" ht="15.6" customHeight="1" x14ac:dyDescent="0.2">
      <c r="A40" s="814"/>
      <c r="B40" s="244" t="s">
        <v>182</v>
      </c>
      <c r="C40" s="233">
        <v>653</v>
      </c>
      <c r="D40" s="453" t="s">
        <v>0</v>
      </c>
      <c r="E40" s="449" t="s">
        <v>0</v>
      </c>
      <c r="F40" s="432" t="s">
        <v>0</v>
      </c>
      <c r="G40" s="437" t="s">
        <v>0</v>
      </c>
      <c r="H40" s="350" t="s">
        <v>0</v>
      </c>
      <c r="I40" s="236" t="s">
        <v>0</v>
      </c>
      <c r="J40" s="350" t="s">
        <v>0</v>
      </c>
      <c r="K40" s="236" t="s">
        <v>0</v>
      </c>
      <c r="L40" s="352" t="s">
        <v>12</v>
      </c>
      <c r="M40" s="236" t="s">
        <v>12</v>
      </c>
      <c r="N40" s="352" t="s">
        <v>12</v>
      </c>
      <c r="O40" s="236" t="s">
        <v>12</v>
      </c>
    </row>
    <row r="41" spans="1:15" ht="15.6" customHeight="1" thickBot="1" x14ac:dyDescent="0.25">
      <c r="A41" s="814"/>
      <c r="B41" s="232" t="s">
        <v>184</v>
      </c>
      <c r="C41" s="233">
        <v>630</v>
      </c>
      <c r="D41" s="470">
        <v>1129563</v>
      </c>
      <c r="E41" s="495">
        <v>2.15</v>
      </c>
      <c r="F41" s="497">
        <v>1535481</v>
      </c>
      <c r="G41" s="496">
        <v>2.88</v>
      </c>
      <c r="H41" s="358" t="s">
        <v>0</v>
      </c>
      <c r="I41" s="357" t="s">
        <v>0</v>
      </c>
      <c r="J41" s="358" t="s">
        <v>0</v>
      </c>
      <c r="K41" s="357" t="s">
        <v>0</v>
      </c>
      <c r="L41" s="358" t="s">
        <v>0</v>
      </c>
      <c r="M41" s="357" t="s">
        <v>0</v>
      </c>
      <c r="N41" s="358"/>
      <c r="O41" s="357"/>
    </row>
    <row r="42" spans="1:15" ht="15.6" customHeight="1" thickBot="1" x14ac:dyDescent="0.25">
      <c r="A42" s="814"/>
      <c r="B42" s="226" t="s">
        <v>185</v>
      </c>
      <c r="C42" s="518">
        <v>900</v>
      </c>
      <c r="D42" s="519">
        <f>D4+D13+D25+D27</f>
        <v>4912760</v>
      </c>
      <c r="E42" s="520">
        <f>E4+E13+E25+E27</f>
        <v>9.3399999999999981</v>
      </c>
      <c r="F42" s="519">
        <f>F4+F13+F25+F27</f>
        <v>28132117</v>
      </c>
      <c r="G42" s="501">
        <f>G4+G13+G25+G27</f>
        <v>52.609999999999992</v>
      </c>
      <c r="H42" s="517">
        <f>H4</f>
        <v>148</v>
      </c>
      <c r="I42" s="521">
        <f>I4</f>
        <v>27.06</v>
      </c>
      <c r="J42" s="522">
        <f>J4+J13</f>
        <v>1171</v>
      </c>
      <c r="K42" s="523">
        <f>K4+K13</f>
        <v>4.9400000000000004</v>
      </c>
      <c r="L42" s="517" t="s">
        <v>0</v>
      </c>
      <c r="M42" s="521" t="s">
        <v>0</v>
      </c>
      <c r="N42" s="522">
        <f>N4+N13+N27</f>
        <v>6000</v>
      </c>
      <c r="O42" s="523">
        <f>O4+O13+O27</f>
        <v>1.19</v>
      </c>
    </row>
    <row r="43" spans="1:15" ht="28.9" customHeight="1" thickBot="1" x14ac:dyDescent="0.25">
      <c r="A43" s="814"/>
      <c r="B43" s="245" t="s">
        <v>32</v>
      </c>
      <c r="C43" s="246">
        <v>910</v>
      </c>
      <c r="D43" s="502">
        <v>52539023</v>
      </c>
      <c r="E43" s="503" t="s">
        <v>12</v>
      </c>
      <c r="F43" s="499">
        <v>53466046</v>
      </c>
      <c r="G43" s="505" t="s">
        <v>12</v>
      </c>
      <c r="H43" s="516">
        <v>547</v>
      </c>
      <c r="I43" s="248" t="s">
        <v>12</v>
      </c>
      <c r="J43" s="125">
        <v>23692</v>
      </c>
      <c r="K43" s="248" t="s">
        <v>12</v>
      </c>
      <c r="L43" s="125">
        <v>8186354</v>
      </c>
      <c r="M43" s="248" t="s">
        <v>12</v>
      </c>
      <c r="N43" s="125">
        <v>504600</v>
      </c>
      <c r="O43" s="248" t="s">
        <v>12</v>
      </c>
    </row>
  </sheetData>
  <mergeCells count="12">
    <mergeCell ref="O1:O2"/>
    <mergeCell ref="A1:A43"/>
    <mergeCell ref="B1:B2"/>
    <mergeCell ref="C1:C2"/>
    <mergeCell ref="D1:G1"/>
    <mergeCell ref="H1:H2"/>
    <mergeCell ref="I1:I2"/>
    <mergeCell ref="J1:J2"/>
    <mergeCell ref="K1:K2"/>
    <mergeCell ref="L1:L2"/>
    <mergeCell ref="M1:M2"/>
    <mergeCell ref="N1:N2"/>
  </mergeCells>
  <printOptions horizontalCentered="1"/>
  <pageMargins left="0.35433070866141736" right="0.47244094488188981" top="0.47244094488188981" bottom="0.39370078740157483" header="0.51181102362204722" footer="0.27559055118110237"/>
  <pageSetup paperSize="9" scale="55" firstPageNumber="6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11</vt:i4>
      </vt:variant>
    </vt:vector>
  </HeadingPairs>
  <TitlesOfParts>
    <vt:vector size="25" baseType="lpstr">
      <vt:lpstr>4 Intangible Assets and R&amp;D</vt:lpstr>
      <vt:lpstr>5 FA</vt:lpstr>
      <vt:lpstr>6 Construction in Progress</vt:lpstr>
      <vt:lpstr>7 Inventories</vt:lpstr>
      <vt:lpstr>8 AR</vt:lpstr>
      <vt:lpstr>9 AP </vt:lpstr>
      <vt:lpstr>10 Expens., collateral, liabil.</vt:lpstr>
      <vt:lpstr>11 Related parties increase 1</vt:lpstr>
      <vt:lpstr>11 Related parties increase 2</vt:lpstr>
      <vt:lpstr>11 Related part. incr. 3 Prov.</vt:lpstr>
      <vt:lpstr>11 Related part incr. 4 Prov.</vt:lpstr>
      <vt:lpstr>Лист1</vt:lpstr>
      <vt:lpstr>Лист2</vt:lpstr>
      <vt:lpstr>Лист3</vt:lpstr>
      <vt:lpstr>L51_1_ru</vt:lpstr>
      <vt:lpstr>'10 Expens., collateral, liabil.'!Print_Area</vt:lpstr>
      <vt:lpstr>'11 Related part incr. 4 Prov.'!Print_Area</vt:lpstr>
      <vt:lpstr>'11 Related part. incr. 3 Prov.'!Print_Area</vt:lpstr>
      <vt:lpstr>'11 Related parties increase 1'!Print_Area</vt:lpstr>
      <vt:lpstr>'11 Related parties increase 2'!Print_Area</vt:lpstr>
      <vt:lpstr>'4 Intangible Assets and R&amp;D'!Print_Area</vt:lpstr>
      <vt:lpstr>'5 FA'!Print_Area</vt:lpstr>
      <vt:lpstr>'7 Inventories'!Print_Area</vt:lpstr>
      <vt:lpstr>'8 AR'!Print_Area</vt:lpstr>
      <vt:lpstr>'9 AP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2017-11-23T06:51:06Z</dcterms:modified>
</cp:coreProperties>
</file>