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3"/>
  </bookViews>
  <sheets>
    <sheet name="Березники" sheetId="1" r:id="rId1"/>
    <sheet name="Блочная" sheetId="2" r:id="rId2"/>
    <sheet name="Войновка" sheetId="3" r:id="rId3"/>
    <sheet name="Екатеринбург-товарный" sheetId="4" r:id="rId4"/>
    <sheet name="Курган" sheetId="5" r:id="rId5"/>
    <sheet name="Магнитогорск-грузовой" sheetId="6" r:id="rId6"/>
    <sheet name="Нижневартовск" sheetId="7" r:id="rId7"/>
    <sheet name="Оренбург" sheetId="8" r:id="rId8"/>
    <sheet name="Сургут" sheetId="9" r:id="rId9"/>
    <sheet name="Челябинск-грузовой" sheetId="10" r:id="rId10"/>
  </sheets>
  <definedNames/>
  <calcPr fullCalcOnLoad="1"/>
</workbook>
</file>

<file path=xl/sharedStrings.xml><?xml version="1.0" encoding="utf-8"?>
<sst xmlns="http://schemas.openxmlformats.org/spreadsheetml/2006/main" count="3472" uniqueCount="743">
  <si>
    <t>УТВЕРЖДАЮ</t>
  </si>
  <si>
    <t>Директор Уральского филиала</t>
  </si>
  <si>
    <t>ПАО «ТрансКонтейнер»</t>
  </si>
  <si>
    <t>________________  А.А. Кривошапкин</t>
  </si>
  <si>
    <t>ПРАЙС-ЛИСТ</t>
  </si>
  <si>
    <t>№ п/п</t>
  </si>
  <si>
    <t>Код услуги ЕПУ ТК</t>
  </si>
  <si>
    <t>Наименование работ и услуг</t>
  </si>
  <si>
    <t>Единицы измерения</t>
  </si>
  <si>
    <t xml:space="preserve">Типоразмер контейнера </t>
  </si>
  <si>
    <t>Стоимость услуги               (без НДС)</t>
  </si>
  <si>
    <t xml:space="preserve">Стоимость услуги                        с НДС 20% </t>
  </si>
  <si>
    <t>Примечание</t>
  </si>
  <si>
    <t>1. Комплексные транспортно-экспедиционные услуги</t>
  </si>
  <si>
    <t>1.01.</t>
  </si>
  <si>
    <t xml:space="preserve"> Комплексное транспортно-экспедиторское обслуживание на маршруте перевозки. </t>
  </si>
  <si>
    <t>1</t>
  </si>
  <si>
    <t>1.01.01.</t>
  </si>
  <si>
    <t>Комплексное транспортно-экспедиторское обслуживание на маршруте перевозки контейнеров/грузов</t>
  </si>
  <si>
    <t>контейнер</t>
  </si>
  <si>
    <t>20 фут</t>
  </si>
  <si>
    <t>расчетная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</si>
  <si>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контейнера, а также включает в себя услуги из раздела 1.02.01 - 1.02.05</t>
  </si>
  <si>
    <t>40 фут</t>
  </si>
  <si>
    <t>вагон</t>
  </si>
  <si>
    <t>2</t>
  </si>
  <si>
    <t>1.02.01.</t>
  </si>
  <si>
    <t>Организация  перевозки контейнеров/грузов железнодорожным транспортом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</si>
  <si>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контейнера.</t>
  </si>
  <si>
    <t>3</t>
  </si>
  <si>
    <t>1.02.02.</t>
  </si>
  <si>
    <t xml:space="preserve"> Организация перевозки контейнеров/грузов морским (речным) транспортом</t>
  </si>
  <si>
    <t>4</t>
  </si>
  <si>
    <t>1.02.03</t>
  </si>
  <si>
    <t>Организация перевозки контейнеров/грузов автомобильным транспортом.</t>
  </si>
  <si>
    <t xml:space="preserve"> зона 001  (на расстояние до 10 км включительно)</t>
  </si>
  <si>
    <t xml:space="preserve">Услуги  с учетом  времени погрузки и выгрузки контейнеров Клиентом не превышающим:  20 фут - 3 часа. Зональность автоперевозки определяется "Списком расстояний по зонам до клиентов от станции Заячья горка".   Ограничение по весу: для 20- футовых контейнеров до 20 тонн брутто                         </t>
  </si>
  <si>
    <t xml:space="preserve"> зона 002 (на расстояние от 11 до 30 км включительно)</t>
  </si>
  <si>
    <t xml:space="preserve"> зона 003 (на расстояние от 46 до 100 км включительно) </t>
  </si>
  <si>
    <t xml:space="preserve"> зона 004 (на расстояние от 31 до 35 км включительно)</t>
  </si>
  <si>
    <t xml:space="preserve"> зона 005 (на расстояние от 36 до 45 км включительно)</t>
  </si>
  <si>
    <t>Промывочный комплекс</t>
  </si>
  <si>
    <t>5</t>
  </si>
  <si>
    <t>1.02.04.</t>
  </si>
  <si>
    <t>Организация обработки контейнеров / грузов</t>
  </si>
  <si>
    <t>Организация обработки контейнеров/грузов на терминалах/в портах/в депо (контейнер ПАО "ТрансКонтейнер")</t>
  </si>
  <si>
    <t>Вес брутто до 24 тн</t>
  </si>
  <si>
    <t>Организация обработки контейнеров/грузов на терминалах/в портах/в депо (контейнер иной собственности)</t>
  </si>
  <si>
    <t>6</t>
  </si>
  <si>
    <t>1.02.05.</t>
  </si>
  <si>
    <t>Организация обработки контейнеров/грузов при мультимодальной перевозке</t>
  </si>
  <si>
    <t xml:space="preserve"> 2. Дополнительные транспортно-экспедиторские услуги.</t>
  </si>
  <si>
    <t>2.01.</t>
  </si>
  <si>
    <t xml:space="preserve"> Оперирование подвижным составом и парком контейнеров</t>
  </si>
  <si>
    <t>7</t>
  </si>
  <si>
    <t>2.01.01</t>
  </si>
  <si>
    <t>Предоставление вагона/контейнера иного собственника для перевозки груза</t>
  </si>
  <si>
    <t>8</t>
  </si>
  <si>
    <t>2.01.03.</t>
  </si>
  <si>
    <t>Предоставление вагона/ контейнера для дополнительных операций, связанных с перевозкой грузов/ контейнеров.</t>
  </si>
  <si>
    <t>конт.*сутки</t>
  </si>
  <si>
    <t xml:space="preserve">20 фут </t>
  </si>
  <si>
    <t>вагон.*сутки</t>
  </si>
  <si>
    <t>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</si>
  <si>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 xml:space="preserve"> 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</si>
  <si>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</t>
  </si>
  <si>
    <t>ваг*сутки</t>
  </si>
  <si>
    <t>2.02.</t>
  </si>
  <si>
    <t>Услуги терминалов, портов, депо:</t>
  </si>
  <si>
    <t>2.02.01.</t>
  </si>
  <si>
    <t>Дополнительные погрузочно-разгрузочные работы с контейнерами/грузами</t>
  </si>
  <si>
    <t>конт*опер</t>
  </si>
  <si>
    <t>с гружеными контейнерами,  при отправлении/прибытии (вес брутто до 24 тн)</t>
  </si>
  <si>
    <t>с порожними контейнерами/грузами при отправлении/прибытии</t>
  </si>
  <si>
    <t>2.02.02.</t>
  </si>
  <si>
    <t>Хранение контейнеров/грузов</t>
  </si>
  <si>
    <t>конт*суток</t>
  </si>
  <si>
    <t>2.02.04.</t>
  </si>
  <si>
    <t xml:space="preserve">Предоставление запорно-пломбировочного устройства    </t>
  </si>
  <si>
    <t>количество (типовое)</t>
  </si>
  <si>
    <t>все типы контейнеров</t>
  </si>
  <si>
    <t>2.2.10</t>
  </si>
  <si>
    <t>Прочие услуги терминалов/портов/депо</t>
  </si>
  <si>
    <t>документ</t>
  </si>
  <si>
    <t>Ставка расчетная</t>
  </si>
  <si>
    <t>Внесение по инициативе грузоотправителя или организации, осуществляющей перевалку грузов, изменений в принятые заявки на перевозки грузов. Расчитывается и взыскивается согласнотарифного руководства №1,2,3 и/или на основании других нормативных документов ОАО"РЖД"</t>
  </si>
  <si>
    <t>2.03.</t>
  </si>
  <si>
    <t>Платежно-финансовые и прочие экспедиторские услуги:</t>
  </si>
  <si>
    <t>2.03.04</t>
  </si>
  <si>
    <t>Организация переадресовки грузов</t>
  </si>
  <si>
    <t>Рассчитывается  и взыскивается  на основании нормативных документов ОАО "РЖД".</t>
  </si>
  <si>
    <t>2.03.05.</t>
  </si>
  <si>
    <t>Осуществление расчетных операций за сопровождение и охрану груза в пути следования железнодорожным транспортом</t>
  </si>
  <si>
    <t>в зависимости от рода груза и количества контейнеров/вагонов в охраняемой группе</t>
  </si>
  <si>
    <t>2.03.08</t>
  </si>
  <si>
    <t>Прочие платежно-финансовые и иные экспедиторские услуги</t>
  </si>
  <si>
    <t>количество типовое</t>
  </si>
  <si>
    <t xml:space="preserve">выдача справок о стоимости услуг </t>
  </si>
  <si>
    <t>2.03.09</t>
  </si>
  <si>
    <t xml:space="preserve"> Оформление за Клиента в информационных системах заказа на транспортно-экспедиторские услуги.</t>
  </si>
  <si>
    <t>Согласовано :</t>
  </si>
  <si>
    <t>Начальник отдела логистики</t>
  </si>
  <si>
    <t>Н.В. Буиклы</t>
  </si>
  <si>
    <t>Начальник планово - экономического отдела</t>
  </si>
  <si>
    <t>Н.Б Можарова</t>
  </si>
  <si>
    <t>Начальник Агентства на станции Березники</t>
  </si>
  <si>
    <t>Е.М. Назипова</t>
  </si>
  <si>
    <t>Ставка расчётная</t>
  </si>
  <si>
    <t>40 фут,45 фут</t>
  </si>
  <si>
    <t>1.02.</t>
  </si>
  <si>
    <t>Комплексные транспортно-экспедиторские услуги на плечах перевозки</t>
  </si>
  <si>
    <t xml:space="preserve">Организация  перевозки контейнеров/грузов железнодорожным транспортом </t>
  </si>
  <si>
    <t>40 фут, 45 фут</t>
  </si>
  <si>
    <t xml:space="preserve">1.02.03. </t>
  </si>
  <si>
    <t>Зона 014 (1-14 км)</t>
  </si>
  <si>
    <t xml:space="preserve">Норма времени на загрузку-выгрузку контейнера с момента подачи автомобиля с контейнером 20 фут - 3 часа, 40-фут – 4 часа.      </t>
  </si>
  <si>
    <t>Зона 024 (15-24 км)</t>
  </si>
  <si>
    <t>Зона 034 (25-34 км)</t>
  </si>
  <si>
    <t>Зона 044 (35-44 км)</t>
  </si>
  <si>
    <t>Зона 054 (45-54 км)</t>
  </si>
  <si>
    <t>Зона 065 (55-65 км)</t>
  </si>
  <si>
    <t>Зона 0100 (66-100 км)</t>
  </si>
  <si>
    <t>Зона 0150 (101-150 км)</t>
  </si>
  <si>
    <t>Зона 0200 (151-200 км)</t>
  </si>
  <si>
    <t>Зона 0250 (201-250 км)</t>
  </si>
  <si>
    <t>Зона 0300 (251-300 км)</t>
  </si>
  <si>
    <t>Зона 0350 (301-350 км)</t>
  </si>
  <si>
    <t>Зона 0400 (351-400 км)</t>
  </si>
  <si>
    <t>Зона Депо (1-14 км)</t>
  </si>
  <si>
    <t xml:space="preserve">Забор/сдача порожнего контейнера в депо собственника </t>
  </si>
  <si>
    <t xml:space="preserve">Организация обработки контейнеров/грузов на терминалах/в портах/в депо </t>
  </si>
  <si>
    <t>Погрузочно-разгрузочные работы с контейнерами/грузами</t>
  </si>
  <si>
    <t xml:space="preserve">1.02.06. </t>
  </si>
  <si>
    <t>3тн, 5тн</t>
  </si>
  <si>
    <t>с весом брутто не более 24тн</t>
  </si>
  <si>
    <t>с весом брутто более 24тн</t>
  </si>
  <si>
    <t>контейнер иной собственности с весом брутто не более 24тн</t>
  </si>
  <si>
    <t>контейнер иной собственности с весом брутто более 24тн</t>
  </si>
  <si>
    <t>контейнер иной собственности</t>
  </si>
  <si>
    <t>контейнер иной собственности порожний</t>
  </si>
  <si>
    <t>2.01.01.</t>
  </si>
  <si>
    <t xml:space="preserve">вагоно*суток </t>
  </si>
  <si>
    <t xml:space="preserve">  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</si>
  <si>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 xml:space="preserve"> Погрузочно-разгрузочные работы с контейнерами/грузами</t>
  </si>
  <si>
    <t>3тн., 5тн</t>
  </si>
  <si>
    <t>20фут</t>
  </si>
  <si>
    <t>40фут, 45 фут</t>
  </si>
  <si>
    <t>порожний</t>
  </si>
  <si>
    <t>Неполные сутки свыше 1(одного) часа округляются до полных.</t>
  </si>
  <si>
    <t>40фут</t>
  </si>
  <si>
    <t>45фут</t>
  </si>
  <si>
    <t xml:space="preserve">Ставки применяются при хранении порожних контейнеров Клиента на терминале. Неполные сутки свыше 1(одного) часа округляются до полных.  </t>
  </si>
  <si>
    <t xml:space="preserve">Хранение в ЗТК ПАО "ТрансКонтейнер» . Неполные сутки свыше 1 (одного) часа округляются до полных.  </t>
  </si>
  <si>
    <t xml:space="preserve">Предоставление запорно-пломбировочного устройства:                                                                        </t>
  </si>
  <si>
    <t>Предоставление запорно-пломбировочного устройства</t>
  </si>
  <si>
    <t>"Спрут-777"</t>
  </si>
  <si>
    <t>Закрутка</t>
  </si>
  <si>
    <t>2.02.05.</t>
  </si>
  <si>
    <t>Дооборудование контейнера</t>
  </si>
  <si>
    <t>Установка вкладыша флекси-танка ( услуга не включает стоимость предоставление флекси-танка и реквизита для его размещения и крепления внутри контейнера)</t>
  </si>
  <si>
    <t>2.02.06</t>
  </si>
  <si>
    <t>Взвешивание контейнера/груза</t>
  </si>
  <si>
    <t>С выдачей сертификата о подтверждении массы брутто контейнера</t>
  </si>
  <si>
    <t>Услуги по обработке грузов, находящихся под таможенным контролем на СВХ (ЗТК)</t>
  </si>
  <si>
    <t>2.02.07.</t>
  </si>
  <si>
    <t>Оформление документов по  процедуре таможенного транзита</t>
  </si>
  <si>
    <t>2.02.08.</t>
  </si>
  <si>
    <t>Услуги по обработке таможенных грузов на СВХ (ЗТК)</t>
  </si>
  <si>
    <t xml:space="preserve"> </t>
  </si>
  <si>
    <t>2.02.09.</t>
  </si>
  <si>
    <t>Прием/выдача контейнеров в/из стоках</t>
  </si>
  <si>
    <t>2.02.10.</t>
  </si>
  <si>
    <t xml:space="preserve">Услуга применяется при использовании контейнерной площадки для погрузки/выгрузки груза на территории контейнерного терминала. </t>
  </si>
  <si>
    <t>20, 40 фут,  45фут</t>
  </si>
  <si>
    <t>очистка контейнеров</t>
  </si>
  <si>
    <t>Перемещение порожнего контейнера (в т.ч. прр и автотехника).</t>
  </si>
  <si>
    <t>18</t>
  </si>
  <si>
    <t>вагон/конт</t>
  </si>
  <si>
    <t>На основании нормативных документов ОАО "РЖД"</t>
  </si>
  <si>
    <t>2.03.06.</t>
  </si>
  <si>
    <t>Осуществление расчетных операций за нахождение вагонов на железнодорожных путях</t>
  </si>
  <si>
    <t xml:space="preserve">                                                                       Прочие  платежно-финансовые и иные экспедиторские услуги </t>
  </si>
  <si>
    <t xml:space="preserve">Прочие  платежно-финансовые и иные экспедиторские услуги </t>
  </si>
  <si>
    <t>все типы</t>
  </si>
  <si>
    <t>Сбор за непредъявление грузов на указанную в заявке станцию назначения. На основании нормативных документов ОАО "РЖД"</t>
  </si>
  <si>
    <t xml:space="preserve">Выдача справок о стоимости услуг </t>
  </si>
  <si>
    <t>Внешний обмыв контейнера-цистерны</t>
  </si>
  <si>
    <t>Комплексная очистка контейнера-цистерны с использованием химических реагентов. Продукты первой категории сложности</t>
  </si>
  <si>
    <t>Комплексная очистка контейнера-цистерны с использованием химических реагентов. Продукты второй категории сложности</t>
  </si>
  <si>
    <t>Комплексная очистка контейнера-цистерны с использованием химических реагентов. Продукты третьей категории сложности</t>
  </si>
  <si>
    <t>Удаление (утилизация) из  контейнера-цистерны остатков груза</t>
  </si>
  <si>
    <t>Оформление за Клиента в информационных системах заказа на транспортно-экспедиторские услуги</t>
  </si>
  <si>
    <t>2.04.</t>
  </si>
  <si>
    <t>Автотранспортные услуги</t>
  </si>
  <si>
    <t>2.04.01.</t>
  </si>
  <si>
    <t>Работа автомобиля сверх норматива.</t>
  </si>
  <si>
    <t>конт.*часов</t>
  </si>
  <si>
    <t xml:space="preserve"> Простой автотранспорта сверх нормы до 15 минут не учитывается, свыше 15 минут взыскивается как за полный  час.</t>
  </si>
  <si>
    <t>2.04.02</t>
  </si>
  <si>
    <t>Пользование полуприцепом сверх норматива</t>
  </si>
  <si>
    <t>20, 40 фут</t>
  </si>
  <si>
    <t xml:space="preserve">При оказании услуги по завозу/вывозу с отцепом на складе грузополучателя/грузоотправителя плата за пользование полуприцепом начисляется с момента отцепа на складе Клиента до момента передачи уведомления в ТрансКонтейнер  о завершении погрузки/выгрузки без учета норматива времени под загрузкой/ выгрузкой.
</t>
  </si>
  <si>
    <t>на услуги по организации транспортно-экспедиционного обслуживания, предоставляемые</t>
  </si>
  <si>
    <t>1. Комплексные транспортно-экспедиторские услуги</t>
  </si>
  <si>
    <t>Комплексное транспортно-экспедиторское обслуживание на маршруте перевозки контейнеров/грузов.</t>
  </si>
  <si>
    <t>Организация перевозки контейнеров/грузов железнодорожным транспортом</t>
  </si>
  <si>
    <t>Организация перевозки контейнеров/грузов морским (речным) транспортом</t>
  </si>
  <si>
    <t>1.02.03.</t>
  </si>
  <si>
    <t>Организация перевозки контейнеров/грузов автомобильным транспортом</t>
  </si>
  <si>
    <t>40 фут.</t>
  </si>
  <si>
    <t>Организация обработки контейнеров/грузов на терминалах/в портах/в депо</t>
  </si>
  <si>
    <t>20 фут.</t>
  </si>
  <si>
    <t>Оперирование подвижным составом и парком контейнеров</t>
  </si>
  <si>
    <t>2.01.01.01.</t>
  </si>
  <si>
    <t>Предоставление вагона иного собственника для перевозки груза</t>
  </si>
  <si>
    <t>2.01.01.02.</t>
  </si>
  <si>
    <t>Предоставление контейнера иного собственника для перевозки груза</t>
  </si>
  <si>
    <t>Платежно-финансовые и прочие экспедиторские услуги</t>
  </si>
  <si>
    <t>2.03.04.</t>
  </si>
  <si>
    <t xml:space="preserve">расчетная </t>
  </si>
  <si>
    <t>2.03.08.</t>
  </si>
  <si>
    <t>2.03.09.</t>
  </si>
  <si>
    <t>Согласовано:</t>
  </si>
  <si>
    <t xml:space="preserve"> Комплексное транспортно-экспедиторское обслуживание на маршруте перевозки контейнеров/грузов.</t>
  </si>
  <si>
    <t>Рассчитывается согласно указанной в Заказе информации на перевозку и зависит от направления, расстояния перевозки, грузоподъемности контейнера, стоимости груза и иных условий перевозки и включает в себя услуги разделов 1.02.01 - 1.02.05</t>
  </si>
  <si>
    <t>Рассчитывается согласно указанной в Заказе информации на перевозку и зависит от направления, расстояния перевозки, грузоподъемности контейнера, стоимости груза и иных условий перевозки</t>
  </si>
  <si>
    <t>Зона №1 (расстояние от 0 до 5 км)</t>
  </si>
  <si>
    <t>Зона № 2 (расстояние от 6 до 10 км)</t>
  </si>
  <si>
    <t>Зона № 3 (расстояние от 11 до 15 км)</t>
  </si>
  <si>
    <t>Зона № 4 (расстояние от 16 до 20 км)</t>
  </si>
  <si>
    <t>Зона №5 (расстояние от 21 до 25 км)</t>
  </si>
  <si>
    <t>Зона № 6 (расстояние от 26 до 30 км)</t>
  </si>
  <si>
    <t>Зона № 7 (расстояние от 31 до 75 км)</t>
  </si>
  <si>
    <t>Зона № 8 (расстояние от 76 до 120 км)</t>
  </si>
  <si>
    <t>Зона № 9 (расстояние от 121 до 160 км)</t>
  </si>
  <si>
    <t>Зона № 10 (расстояние от 161 до 200 км)</t>
  </si>
  <si>
    <t>Зона № 11 (расстояние от 201 до 240 км)</t>
  </si>
  <si>
    <t>Зона № 12 (расстояние от 241 до 300 км)</t>
  </si>
  <si>
    <t>Зона № 13 (расстояние от 301 до 350 км)</t>
  </si>
  <si>
    <t>Зона № 14 (расстояние от 351 до 400 км)</t>
  </si>
  <si>
    <t>Вес брутто более 24 тн</t>
  </si>
  <si>
    <t xml:space="preserve"> для порожних контейнеров</t>
  </si>
  <si>
    <t xml:space="preserve"> 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(одного)часа округляются до полных.</t>
  </si>
  <si>
    <t>2.01.04</t>
  </si>
  <si>
    <t>Прочие услуги, связанные с оперированием</t>
  </si>
  <si>
    <t xml:space="preserve">Дополнительные погрузочно-разгрузочные работы с гружеными контейнерами/грузами  </t>
  </si>
  <si>
    <t xml:space="preserve">Вес брутто до 24 тн.  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которого не превышает 24тн.     </t>
  </si>
  <si>
    <t xml:space="preserve"> Дополнительные погрузочно-разгрузочные работы с гружеными контейнерами/грузами  (вес брутто свыше 24 тн)</t>
  </si>
  <si>
    <t>Вес брутто свыше 24 тн</t>
  </si>
  <si>
    <t xml:space="preserve">Дополнительные погрузочно-разгрузочные работы с порожними контейнерами/грузами </t>
  </si>
  <si>
    <t xml:space="preserve">Дополнительные погрузочно-разгрузочные работы с гружеными контейнерами/грузами </t>
  </si>
  <si>
    <t>Хранение на открытой площадке</t>
  </si>
  <si>
    <t>20 фут, СТК</t>
  </si>
  <si>
    <t>Услуга начисляется в случае хранения порожних контейнеров Клиента. Неполные сутки  свыше 1 (одного) часа округляются до полных.</t>
  </si>
  <si>
    <t>Хранение на СВХ/ЗТК</t>
  </si>
  <si>
    <t>СТК</t>
  </si>
  <si>
    <t>Оплачиваемое  время нахождения контейнера  на ВЗТК ПАО "ТрансКонтейнер»  исчисляется  с ноля часов дня следующего за днем завершения ТПТТ таможенным органом до момента предьявления Клиентом перевозочных  документов  с отметкой о выпуске товара. В случае направления товара на иное СВХ оплачиваемое время исчисляется  с ноля часов дня следующего за днем завершения ТПТТ таможенным органом до момента вывоза  контейнера с Контейнерного терминала. Неполные сутки свыше 1 (одного) часа округляются до полных.</t>
  </si>
  <si>
    <t xml:space="preserve"> Услуга начисляется в случае хранения порожних контейнеров Клиента. Неполные сутки  свыше 1 (одного) часа округляются до полных.</t>
  </si>
  <si>
    <t>Оплачиваемое  время нахождения контейнера  на СВХ/ВЗТК ПАО "ТрансКонтейнер»  исчисляется  с ноля часов дня следующего за днем завершения ТПТТ таможенным органом до 24 часов дня предъявления Клиентом перевозочных  документов  с отметкой о выпуске товара.
В случае направления товара на иное оплачиваемое время исчисляется  с ноля часов дня следующего за днем завершения ТПТТ таможенным органом до до 24 часов дня вывоза контейнера с Контейнерного терминала. Неполные сутки свыше 1 (одного) часа округляются до полных.</t>
  </si>
  <si>
    <t xml:space="preserve">Хранение на открытой площадке </t>
  </si>
  <si>
    <t xml:space="preserve">  Услуга начисляется за фактическое время нахождения контейнера  на  сторонних терминалах портов, рассчитывается по ставкам соисполнителей.</t>
  </si>
  <si>
    <t>"Закрутка"</t>
  </si>
  <si>
    <t xml:space="preserve">Установка щита заграждения  </t>
  </si>
  <si>
    <t>Подготовка контейнера под погрузку.                                       Услуга применяется 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определение соотвествия контейнера иной собственности требованиям ASEP</t>
  </si>
  <si>
    <t>Оформление документов по открытию/закрытию процедуры таможенного транзита</t>
  </si>
  <si>
    <t>2.02.08</t>
  </si>
  <si>
    <t>Доставка документов в таможенные органы</t>
  </si>
  <si>
    <t xml:space="preserve"> Прочие услуги терминалов/портов/депо;</t>
  </si>
  <si>
    <t>Отправление документов заказной корреспонденцией по просьбе Заказчика 1 конверт почтой России</t>
  </si>
  <si>
    <t>20ф</t>
  </si>
  <si>
    <t>Очистка контейнера</t>
  </si>
  <si>
    <t>40ф</t>
  </si>
  <si>
    <t>отправка экспресс - почты</t>
  </si>
  <si>
    <t>17</t>
  </si>
  <si>
    <t>2.03.01.</t>
  </si>
  <si>
    <t>Организация перевозки груза на особых условиях</t>
  </si>
  <si>
    <t>2.03.03.</t>
  </si>
  <si>
    <t>Организация подачи/уборки вагонов</t>
  </si>
  <si>
    <t>19</t>
  </si>
  <si>
    <t>Организация переадресовки груза</t>
  </si>
  <si>
    <t>Стоимость услуги рассчитывается и взыскивается согласно нормативных документов ОАО "РЖД"</t>
  </si>
  <si>
    <t>2.03.07</t>
  </si>
  <si>
    <t>Разработка и/или согласование схем, эскизов, чертежей погрузки груза (Эскиз)</t>
  </si>
  <si>
    <t>Эскиз</t>
  </si>
  <si>
    <t xml:space="preserve"> Прочие платежно-финансовые и иные экспедиторские услуги.</t>
  </si>
  <si>
    <t>20 фут,40 фут</t>
  </si>
  <si>
    <t>-</t>
  </si>
  <si>
    <t xml:space="preserve"> Простой автотранспорта сверх нормы до 15 мин не учитывается, свыше 15 минут взыскивается как за полный  час</t>
  </si>
  <si>
    <t>2.04.02.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</si>
  <si>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окончания норм времени на погрузку/выгрузку груза на складе Клиента до момента уведомления ТрансКонтейнер по телефону 8(3522) 49-78-74 о завершении погрузки/выгрузки</t>
  </si>
  <si>
    <t>Начальник Контейнерного терминала Курган</t>
  </si>
  <si>
    <t>А.В. Дудин</t>
  </si>
  <si>
    <t>Зона №1 (расстояние от 1 до 5км)</t>
  </si>
  <si>
    <t>20 фут, 40 фут</t>
  </si>
  <si>
    <t>Услуги  с учетом  времени погрузки и выгрузки контейнеров Клиентом не превышающим: 20 фут - 3 часа, 40-фут – 4 часа. Зональность автоперевозки определяется "Списком расстояний по зонам до клиентов от Контейнерной площалки ст. Сургут". Ограничения по весу: для всех контейнеров до 24 тонн брутто (ХМАО, ЯМАЛ)</t>
  </si>
  <si>
    <t>Зона № 2 (расстояние от 6 до 10км)</t>
  </si>
  <si>
    <t>Зона № 3 (расстояние от 11 до 15км)</t>
  </si>
  <si>
    <t>Зона № 5 (расстояние от 21 до 30км)</t>
  </si>
  <si>
    <t>Зона № 6 (расстояние от 31 до 55 км)</t>
  </si>
  <si>
    <t>Зона № 7 (расстояние от 56 до 70км)</t>
  </si>
  <si>
    <t>Зона № 8 (расстояние от 71 до 100 км)</t>
  </si>
  <si>
    <t>Зона № 9 (расстояние от 101 до 150км)</t>
  </si>
  <si>
    <t>Зона № 10 (расстояние от 151 до 200км)</t>
  </si>
  <si>
    <t>Зона № 11 (расстояние от 201 до 300км)</t>
  </si>
  <si>
    <t>Зона № 12 (расстояние от 301 до 500км)</t>
  </si>
  <si>
    <t>Зона № 13 (расстояние от 501 до 700км)</t>
  </si>
  <si>
    <t>Зона № 14 (расстояние от 701 до 800км)</t>
  </si>
  <si>
    <t xml:space="preserve">Загрузка/выгрузка контейнера по дополнительному адресу </t>
  </si>
  <si>
    <t>1 адрес</t>
  </si>
  <si>
    <t>1.02.04</t>
  </si>
  <si>
    <t>Ставка применяется в отношении контейнеров, предоставляемых для перевозки воинских грузов по форме-2, в том числе для личных бытовых нужд военнослужащих, и в объявленных договором оферты РЖД.</t>
  </si>
  <si>
    <t>конт*сутки</t>
  </si>
  <si>
    <t>вагон*сутки</t>
  </si>
  <si>
    <t xml:space="preserve">Дополнительные погрузочно-разгрузочные работы с контейнерами/грузами  </t>
  </si>
  <si>
    <t>Ставка за 1 контейнеро-операцию погрузочно-разгрузочных работ груженого/порожнего контейнера</t>
  </si>
  <si>
    <t>Хранение на открытой площадке              (контейнеры)</t>
  </si>
  <si>
    <t>Ставки применяются при хранении грузов/контейнеров в следующих случаях:           - по прибытию после истечения срока бесплатного хранения, установленного Уставом ЖДТ РФ;                                                    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                                                                                  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   "Выпуск разрешен".                                                                                Неполные сутки свыше 1(одного) часа округляются до полных.</t>
  </si>
  <si>
    <t>Хранение на СВХ/ЗТК                                              Хранение на СВХ/ЗТК</t>
  </si>
  <si>
    <t>конт*суток конт*суток</t>
  </si>
  <si>
    <t xml:space="preserve">Оплачиваемое  время нахождения контейнера  в ЗТК/СВХ  исчисляется  с ноля часов дня следующего за днем завершения ТПТТ таможенным органом до момента предьявления Клиентом перевозочных  документов  с отметкой о выпуске товара. В случае направления товара на иное СВХ оплачиваемое время исчисляется  с ноля часов дня следующего за днем завершения ТПТТ таможенным органом до момента вывоза  контейнера с Контейнерного терминала. Неполные сутки свыше 1 (одного) часа округляются до полных.  </t>
  </si>
  <si>
    <t>2.02.03.</t>
  </si>
  <si>
    <t>Погрузка/выгрузка груза</t>
  </si>
  <si>
    <t>тонн</t>
  </si>
  <si>
    <t>все типы контейнера</t>
  </si>
  <si>
    <t>Услуга включает стоимость одного щита загрождения в контейнере  согласно Технических условий размещения и крепления грузов в вагонах и контейнерах.</t>
  </si>
  <si>
    <t>14</t>
  </si>
  <si>
    <t>Осуществление расчетных операций за сопровождение и охрану груза в пути следования железнодорожным транспортомв зависимости от рода груза и количества контейнеров/вагонов в охраняемой группе</t>
  </si>
  <si>
    <t>Оформление за Клиента в информационных системах заказа на транспортно-экспедиторские услуги.</t>
  </si>
  <si>
    <t>конт*часов</t>
  </si>
  <si>
    <t>Н.Б. Можарова</t>
  </si>
  <si>
    <t>Начальник Агентства Сургут</t>
  </si>
  <si>
    <t>Н.В. Курц</t>
  </si>
  <si>
    <t>Рассчитывается согласно указанной в Заказе информации на перевозку и зависит от направления, расстояния перевозки и грузоподъемности контейнера и включает в себя услуги разделов 1.02.01 - 1.02.06</t>
  </si>
  <si>
    <t>Организация перевозки  контейнеров/грузов железнодорожным транспортом</t>
  </si>
  <si>
    <t>Рассчитывается согласно указанной в Заказе информации на перевозку и зависит от направления, расстояния перевозки и грузоподъемности контейнера.</t>
  </si>
  <si>
    <t>Зона 0 (расстояние от 0 до 2км)</t>
  </si>
  <si>
    <t>Зона № 1 (расстояние от 3 до 5 км)</t>
  </si>
  <si>
    <t>Зона № 3 (расстояние от11 до 15км)</t>
  </si>
  <si>
    <t>Зона № 4 (расстояние от16 до 20 км)</t>
  </si>
  <si>
    <t>Зона № 5 (расстояние от 21 до 25 км)</t>
  </si>
  <si>
    <t>Зона № 7 (расстояние от 31 до 35 км)</t>
  </si>
  <si>
    <t>Зона № 8 (расстояние от 36 до 40 км)</t>
  </si>
  <si>
    <t>Зона № 9 (расстояние от 41до 45 км)</t>
  </si>
  <si>
    <t>Зона №10 (расстояние от 46 до 50 км)</t>
  </si>
  <si>
    <t>Зона №11 (расстояние от 51до100 км)</t>
  </si>
  <si>
    <t>Зона №12 (расстояние от 101до 125 км)</t>
  </si>
  <si>
    <t>Зона №13 (расстояние от126до150 км)</t>
  </si>
  <si>
    <t>Зона №14 (расстояние от 151 до 200 км)</t>
  </si>
  <si>
    <t>Зона №15 (расстояние от 201до 250 км)</t>
  </si>
  <si>
    <t>Зона №16 (расстояние от 251до3 50 км)</t>
  </si>
  <si>
    <t>неконтейнерные грузы</t>
  </si>
  <si>
    <t>Зона №10 (расстояние от 46до 50 км)</t>
  </si>
  <si>
    <t>1.02.06</t>
  </si>
  <si>
    <t xml:space="preserve">Погрузочно-разгрузочные работы с контейнерами/грузами </t>
  </si>
  <si>
    <t>Погрузочно-разгрузочные работы с контейнерами/грузами собственности ПАО "ТрансКонтейнер"</t>
  </si>
  <si>
    <t xml:space="preserve">Погрузочно-разгрузочные работы с контейнерами/грузами иной собственности </t>
  </si>
  <si>
    <t>для порожних контейнеров</t>
  </si>
  <si>
    <t>9</t>
  </si>
  <si>
    <t>При фактической массе брутто контейнера свыше 24 тонн применяется ставка сбора, установленная для контейнеров размером 40 футов и массой брутто свыше 30 тонн. При переработке 20*фут. контейнеров в порожнем состоянии применяется ставка сбора, установленная для порожних 20*фут. контейнеров массой брутто свыше 10т до 24т.</t>
  </si>
  <si>
    <t>Дополнительные погрузочно-разгрузочные работы с гружеными контейнерами/грузами  (вес брутто до 24 тн)</t>
  </si>
  <si>
    <t>Применяется для приема/выдачи порожних контейнеров в/из стока на терминале ТрансКонтейнер</t>
  </si>
  <si>
    <t xml:space="preserve">Ставки применяются при хранении грузов/контейнеров по прибытию после истечения срока бесплатного хранения, установленного Уставом ЖДТ РФ, а также  по отправлению при завозе груза/контейнера ранее  назначенного дня погрузки. Начисления производятся с момента фактического завоза груза/контейнера на терминал до момента приема груза/контейнера  к перевозке в день, согласованный в заказе.                                                                                   * Неполные сутки (свыше 1 часа) округляются до полных.                               </t>
  </si>
  <si>
    <t>Хранение на СВХ</t>
  </si>
  <si>
    <t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квитанций).  *Неполные сутки свыше 1(одного) часа, округляются до полных.</t>
  </si>
  <si>
    <t>С подключением к электропитанию</t>
  </si>
  <si>
    <t xml:space="preserve"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квитанций). *Неполные сутки свыше 1(одного) часа, округляются до полных. </t>
  </si>
  <si>
    <t xml:space="preserve"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 </t>
  </si>
  <si>
    <t>45 фут</t>
  </si>
  <si>
    <t>Ставки применяются при хранении порожних контейнеров иной собственности клиента, неполные сутки свыше 1 (одного) часа округляются до полных.</t>
  </si>
  <si>
    <t>тонно*сутки</t>
  </si>
  <si>
    <t>Хранение грузов в крытом складе/на открытой площадке Не полные сутки (свыше 1 часа) округляются до полных. Не полные тонны округляются до полных.</t>
  </si>
  <si>
    <t xml:space="preserve">Хранение контейнеров/грузов СВХ </t>
  </si>
  <si>
    <t>2.02.03</t>
  </si>
  <si>
    <t>контейнер, вагон</t>
  </si>
  <si>
    <t>час</t>
  </si>
  <si>
    <t>Применяется при предоставлении погрузчика на 1 час.</t>
  </si>
  <si>
    <t xml:space="preserve"> контейнер, вагон</t>
  </si>
  <si>
    <t>тонна</t>
  </si>
  <si>
    <t>чел-час</t>
  </si>
  <si>
    <t>Ставка применяется при погрузке/выгрузке груза силами ТрансКонтейнер, рассчитана с учетом работы одного человека.</t>
  </si>
  <si>
    <t xml:space="preserve">Установка щита заграждения </t>
  </si>
  <si>
    <t>Подготовка контейнера под погрузку. 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 при определении соответствия контейнера иной собственности требованиям ASEP</t>
  </si>
  <si>
    <t>Взвешивание груза.</t>
  </si>
  <si>
    <t xml:space="preserve"> При организации взвешивания на товарных весах (вес одного места не более 5 тонн). Неполная тонна округляется до полной.</t>
  </si>
  <si>
    <t>2.02.10</t>
  </si>
  <si>
    <t>Услуга применяется при использовании контейнерной площадки для погрузки/выгрузки груза на территории контейнерного терминала.</t>
  </si>
  <si>
    <t xml:space="preserve"> Услуга применяется  при очистке контейнера от остатков ранее перевозимого груза.</t>
  </si>
  <si>
    <t>Отправление документов заказной корреспонденцией по просьбе Заказчика                     (1 конверт почтой России)</t>
  </si>
  <si>
    <t>отправка экспресс-почты</t>
  </si>
  <si>
    <t>2.02.14.</t>
  </si>
  <si>
    <t>Крепление/раскрепление грузов</t>
  </si>
  <si>
    <t xml:space="preserve">Крепление/раскрепления грузов </t>
  </si>
  <si>
    <t>прочие грузы</t>
  </si>
  <si>
    <t>Крепление груза</t>
  </si>
  <si>
    <t>Стоимость указана для услуги крепления груза в контейнере.                                                        Услуга также используется при погрузке автотранспортных средств.</t>
  </si>
  <si>
    <t>Раскрепление груза</t>
  </si>
  <si>
    <t>Применяется при раскреплении всех видов грузов</t>
  </si>
  <si>
    <t>20</t>
  </si>
  <si>
    <t>Взыскивается на основании нормативных документов ОАО "РЖД"</t>
  </si>
  <si>
    <t>21</t>
  </si>
  <si>
    <t>2.03.07.</t>
  </si>
  <si>
    <t>Разработка и/или согласование схем, эскизов, чертежей погрузки груза</t>
  </si>
  <si>
    <t>Разработка и/или согласование схем, эскизов, чертежей погрузки груза (эскиз)</t>
  </si>
  <si>
    <t>за 1 эскиз</t>
  </si>
  <si>
    <t xml:space="preserve"> Простой автотранспорта сверх нормы до 15 мин не учитываются, свыше 15 минут взыскивается как за полный  час</t>
  </si>
  <si>
    <t>Начальник Контейнерного терминала Магнитогорск-Грузовой</t>
  </si>
  <si>
    <t>И.Н. Авраменко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</si>
  <si>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контейнера, а также включает в себя услуги из раздела 1.02.01 - 1.02.06</t>
  </si>
  <si>
    <t>005 зона (1-35км)</t>
  </si>
  <si>
    <t xml:space="preserve">Загрузка/выгрузка порожнего контейнера по дополнительному адресу          </t>
  </si>
  <si>
    <t>010 зона (1-10км)</t>
  </si>
  <si>
    <t>023 зона (11-23км)</t>
  </si>
  <si>
    <t>035 зона (24-35км)</t>
  </si>
  <si>
    <t>050 зона (36-50км)</t>
  </si>
  <si>
    <t>080 зона (51-80км)</t>
  </si>
  <si>
    <t>0110 зона (81-110км)</t>
  </si>
  <si>
    <t>0160 зона (111-160км)</t>
  </si>
  <si>
    <t>0200 зона (161-200км)</t>
  </si>
  <si>
    <t>0250 зона (201-250км)</t>
  </si>
  <si>
    <t>0300 зона (251-300км)</t>
  </si>
  <si>
    <t>0350 зона (301-350км)</t>
  </si>
  <si>
    <t>0400 зона (351-400км)</t>
  </si>
  <si>
    <t>0450 зона (401-450км)</t>
  </si>
  <si>
    <t>0500 зона (451-500км)</t>
  </si>
  <si>
    <t>0550 зона (501-550км)</t>
  </si>
  <si>
    <t>0600 зона (551-600км)</t>
  </si>
  <si>
    <t>0650 зона (601-650км)</t>
  </si>
  <si>
    <t>0700 зона (651-700км)</t>
  </si>
  <si>
    <t>0750 зона (701-750км)</t>
  </si>
  <si>
    <t>0800 зона (751-800км)</t>
  </si>
  <si>
    <t>0850зона (801-850км)</t>
  </si>
  <si>
    <t>0900 зона (851-900км)</t>
  </si>
  <si>
    <t>0950 зона (901-950км)</t>
  </si>
  <si>
    <t>01000 зона (951-1000км)</t>
  </si>
  <si>
    <t>1.02.06.</t>
  </si>
  <si>
    <t>Погрузо-разгрузочные работы по отправлению/прибытию</t>
  </si>
  <si>
    <t>Погрузочно-разгрузочные работы по отправлению/прибытию (Контейнер ПАО "ТрансКонтейнер")</t>
  </si>
  <si>
    <t>Погрузочно-разгрузочные работы по отправлению/прибытию (контейнер иной собственности)</t>
  </si>
  <si>
    <t>2. Дополнительные транспортно-экспедиторские услуги.</t>
  </si>
  <si>
    <t>Предоставление вагона/контейнера для дополнительных операций, связанных с перевозкой грузов/контейнеров</t>
  </si>
  <si>
    <t>Дополнительные погрузочно-разгрузочные работы с контейнерами/грузами.</t>
  </si>
  <si>
    <t>Дополнительные погрузочно-разгрузочные работы с гружеными контейнерами/грузами (вес брутто до 24 тн)</t>
  </si>
  <si>
    <t>Ставка за 1контейнеро-операцию погрузочно-разгрузочных работ            КТК 20 фут. до 24 тн. (брутто не выше 24тн) - применяется, в том числе и на груженые контейнеры 20 ф. до 30тн фактический вес брутто которых не превышает 24тн.                                                                 Ставка за 1контейнеро-операцию погрузочно-разгрузочных работ КТК 20фут. до 30 тн. (брутто выше 24тн) - применяется на груженый контейнер 20 фут. 30 тн. фактический вес брутто которого превышает 24тн.</t>
  </si>
  <si>
    <t>Дополнительные погрузочно-разгрузочные работы с гружеными контейнерами/грузами (вес брутто свыше 24 тн)</t>
  </si>
  <si>
    <t xml:space="preserve">Хранение контейнеров/грузов </t>
  </si>
  <si>
    <t>конт-сутки</t>
  </si>
  <si>
    <t>с подключением электропитания</t>
  </si>
  <si>
    <t xml:space="preserve"> Применяется  при хранении порожнего  контейнера Клиента на терминале. Неполные сутки (свыше 1 часа) округляются до полных .</t>
  </si>
  <si>
    <t>Оплачиваемое  время нахождения контейнера  в ЗТК/СВХ ПАО "ТрансКонтейнер»  исчисляется  с ноля часов дня следующего за днем завершения ТПТТ таможенным органом до момента предьявления Клиентом перевозочных  документов  с отметкой о выпуске товара. В случае направления товара на иное СВХ оплачиваемое время исчисляется  с ноля часов дня следующего за днем завершения ТПТТ таможенным органом до момента вывоза  контейнера с Контейнерного терминала. Неполные сутки свыше 1(одного) часа округляются до полных.</t>
  </si>
  <si>
    <t xml:space="preserve">Неполные сутки (свыше 1 часа) округляются до полных </t>
  </si>
  <si>
    <t xml:space="preserve">Погрузка/выгрузка груза </t>
  </si>
  <si>
    <t>чел./час</t>
  </si>
  <si>
    <t xml:space="preserve"> 5 тн, 20 фут, 40 фут</t>
  </si>
  <si>
    <t>ручным способом, в том числе для таможенного досмотра</t>
  </si>
  <si>
    <t xml:space="preserve"> механизированным способом</t>
  </si>
  <si>
    <t>ЗПУ «Закрутка»</t>
  </si>
  <si>
    <t xml:space="preserve"> Подготовка контейнера под погрузку(термиообработка реквизита крепления для экспортной отправки)</t>
  </si>
  <si>
    <t>Установка щита заграждения</t>
  </si>
  <si>
    <t>2.02.06.</t>
  </si>
  <si>
    <t>20 фут, 40фут, 45 фут</t>
  </si>
  <si>
    <t xml:space="preserve">Без выдачи сертификата </t>
  </si>
  <si>
    <t>С выдачей сертификата</t>
  </si>
  <si>
    <t>количество</t>
  </si>
  <si>
    <t>автомобиль</t>
  </si>
  <si>
    <t>Оформление документов по процедуре  таможенного транзита</t>
  </si>
  <si>
    <t>20 фут, 40 фут, 45 фут</t>
  </si>
  <si>
    <t xml:space="preserve">Доставка документов в таможенные органы </t>
  </si>
  <si>
    <t>Прием/выдача контейнеров в/из стоках.</t>
  </si>
  <si>
    <t>Услуга применяется: 
-при перемещение контейнера прошедшего таможенную очистку
с СВХ  на хранение по просьбе Клиента.
- при перемещении в место проверки и/или устранения коммерческой или технической неисправности контейнера ,возникшей по вине грузоотправителя;
- при проведении по просьбе Клиента  взвешивания ,в том числе повторного после завоза контейнера на площадку для отправки жд транспортом</t>
  </si>
  <si>
    <t>легковой</t>
  </si>
  <si>
    <t xml:space="preserve">Услуга включает стоимость крепления  одного автомобиля в контейнере 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ТрансКонтейнер.    </t>
  </si>
  <si>
    <t>джип</t>
  </si>
  <si>
    <t xml:space="preserve">Услуга включает стоимость раскрепления одного автомобиля в контейнере.  Стоимость раскрепления иных грузов в соответствии с параметрами, указанными в заказе, рассчитывается отдельной калькуляцией. </t>
  </si>
  <si>
    <t>оборудование</t>
  </si>
  <si>
    <t>крепление/раскрепление контейнера на платформе, предусматривающее применение увязочных приспособлений</t>
  </si>
  <si>
    <t>Чертеж для габаритного груза</t>
  </si>
  <si>
    <t>Прочие платежно-финансовые и иные экспедиторские услуги.</t>
  </si>
  <si>
    <t>выдача справок о стоимости услуг</t>
  </si>
  <si>
    <t>Работа автомобиля сверх норматива</t>
  </si>
  <si>
    <t>конт*час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</si>
  <si>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отцепа на складе Клиента до момента передачи уведомления в ТрансКонтейнер по тел.8(343)380-12-00 доб 5145, 5136                                                           о завершении погрузки/выгрузки без учета норматива времени под загрузкой/ выгрузкой.</t>
  </si>
  <si>
    <t>2.04.03</t>
  </si>
  <si>
    <t>Прочие услуги автомобильного транспорта</t>
  </si>
  <si>
    <t>Начальник  контейнерного терминала  Екатеринбург-Товарный</t>
  </si>
  <si>
    <t>Л. М. Шац</t>
  </si>
  <si>
    <t>Комплексное транспортно-экспедиторское обслуживание на маршруте перевозки.</t>
  </si>
  <si>
    <t xml:space="preserve"> расчётная</t>
  </si>
  <si>
    <t>расчётная</t>
  </si>
  <si>
    <t>Зона № 001 (0-300)</t>
  </si>
  <si>
    <t>Зона № 012 (1-12)</t>
  </si>
  <si>
    <t>Зона № 022 (13-22)</t>
  </si>
  <si>
    <t>Зона № 045 (23-45)</t>
  </si>
  <si>
    <t>Зона № 067 (46-67)</t>
  </si>
  <si>
    <t>Зона № 085 (68-85)</t>
  </si>
  <si>
    <t>Зона № 105 (86-105)</t>
  </si>
  <si>
    <t>Зона № 130 (106-130)</t>
  </si>
  <si>
    <t>Зона № 152 (131-152)</t>
  </si>
  <si>
    <t>Зона № 175 (153-175)</t>
  </si>
  <si>
    <t>Зона № 200 (176-200)</t>
  </si>
  <si>
    <t>Зона № 222 (201-222)</t>
  </si>
  <si>
    <t>Зона № 245 (223-245)</t>
  </si>
  <si>
    <t>2.01.03</t>
  </si>
  <si>
    <t>Предоставление  контейнера ТрансКонтейнер для дополнительных операций, связанных с перевозкой грузов.</t>
  </si>
  <si>
    <t>ваг*сут</t>
  </si>
  <si>
    <t>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</si>
  <si>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Ставка применяются  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</t>
  </si>
  <si>
    <t>Дополнительные погрузочно-разгрузочные работы с гружеными контейнерами/грузами  (вес брутто до 24 тн), выполняемые ТрансКонтейнер при отправлению/прибытии</t>
  </si>
  <si>
    <t>Дополнительные погрузочно-разгрузочные работы с порожними контейнерами/грузами выполняемые ТрансКонтейнер при отправлению/прибытии</t>
  </si>
  <si>
    <t>Хранение грузов/контейнеров на контейнерном терминале ТрансКонтейнер по отправлению/прибытию</t>
  </si>
  <si>
    <t>тонн*суток</t>
  </si>
  <si>
    <t>Погрузка/выгрузка  контейнера механизированным способом на подъездном пути ООО "Ространском"</t>
  </si>
  <si>
    <t xml:space="preserve">40фут </t>
  </si>
  <si>
    <t>1 тонна</t>
  </si>
  <si>
    <t xml:space="preserve"> Механизированным способом, вес одного места груза не более 1500кг</t>
  </si>
  <si>
    <t>20 фут, 40фут</t>
  </si>
  <si>
    <t>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при определении соотвествия контейнера иной собственности требованиям ASEP.</t>
  </si>
  <si>
    <t>комплект документов</t>
  </si>
  <si>
    <t>Услуга применяется при получении за грузоотправителя визы на погрузку грузов, выполняемое по его просьбе</t>
  </si>
  <si>
    <t>крытые, полувагоны</t>
  </si>
  <si>
    <t>15</t>
  </si>
  <si>
    <t>20 фут,  40 фут</t>
  </si>
  <si>
    <t>Осуществление расчетных операций за нахождение вагонов/контейнеров на железнодорожных путях</t>
  </si>
  <si>
    <t>вагон*суток</t>
  </si>
  <si>
    <t>Очистка контейнера от остатков ранее перевозимого груза</t>
  </si>
  <si>
    <t>Простой автотранспорта сверх нормы до 15 минут не учитывается, свыше 15 минут взыскивается как за полный  час.</t>
  </si>
  <si>
    <t>2.04.03.</t>
  </si>
  <si>
    <t>Экспедирование силами ТрансКонтейнер при завозе/вывозе</t>
  </si>
  <si>
    <t>Н.Б.Можарова</t>
  </si>
  <si>
    <t>Начальник контейнерного терминала Нижневартовск</t>
  </si>
  <si>
    <t>Э.В. Фаст</t>
  </si>
  <si>
    <t>Зона №1 (расстояние от 0 до 5км)</t>
  </si>
  <si>
    <t>Зона №5 (расстояние от 21 до 25км)</t>
  </si>
  <si>
    <t>Зона № 6 (расстояние от 26 до 30км)</t>
  </si>
  <si>
    <t>Зона № 8 (расстояние от 36 до 40км)</t>
  </si>
  <si>
    <t>Зона № 9 (расстояние от 41 до 45 км)</t>
  </si>
  <si>
    <t>Зона № 10 (расстояние от 46 до 50км)</t>
  </si>
  <si>
    <t>Зона № 11 (расстояние от 51 до 80км)</t>
  </si>
  <si>
    <t>Зона № 12 (расстояние от 81 до 115км)</t>
  </si>
  <si>
    <t>Зона № 13 (расстояние от 116 до 150км)</t>
  </si>
  <si>
    <t>Зона № 14 (расстояние от 151 до 185км)</t>
  </si>
  <si>
    <t>Зона № 15 (расстояние от 186 до 220км)</t>
  </si>
  <si>
    <t>Зона № 16 (расстояние от 221 до 255км)</t>
  </si>
  <si>
    <t>Зона № 17 (расстояние от 256 до 290км)</t>
  </si>
  <si>
    <t>Зона № 18 (расстояние от 291 до 325км)</t>
  </si>
  <si>
    <t>Зона № 19 (расстояние от 326 до 360км)</t>
  </si>
  <si>
    <t>Зона № 20 (расстояние от 361 до 410км)</t>
  </si>
  <si>
    <t>Зона № 21 (расстояние от 411 до 460км)</t>
  </si>
  <si>
    <t>Зона № 22 (расстояние от 461 до 510км)</t>
  </si>
  <si>
    <t>Зона № 23 (расстояние от 511 до 560км)</t>
  </si>
  <si>
    <t>Зона № 24 (расстояние от 561 до 610км)</t>
  </si>
  <si>
    <t>Организация обработки контейнеров/грузов</t>
  </si>
  <si>
    <t>2.01.04.</t>
  </si>
  <si>
    <t xml:space="preserve"> Дополнительные погрузочно-разгрузочные работы с гружеными контейнерами/грузами</t>
  </si>
  <si>
    <t>Дополнительные погрузочно-разгрузочные работы с гружеными контейнерами/грузами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</si>
  <si>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- по отправлению при завозе груза/контейнера ранее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"Выпуск разрешен". Неполные сутки свыше 1(одного) часа округляются до полных.</t>
  </si>
  <si>
    <t>тонн рассчетных</t>
  </si>
  <si>
    <t>Применяется при использовании погрузчика для погрузки/выгрузки пакетированных грузов механическим способом без подсортировки, масса 1 места до 50кг</t>
  </si>
  <si>
    <t>Оформление документов по процедуре таможенного транзита</t>
  </si>
  <si>
    <t>Услуга по обработке грузов, находящихся под таможенным контролем на СВХ</t>
  </si>
  <si>
    <t xml:space="preserve"> Услуги по обработке грузов, находящихся под таможенным контролем на СВХ (ЗТК)</t>
  </si>
  <si>
    <t>Доставка документов в таможенные органы силами таможенного представителя</t>
  </si>
  <si>
    <t>Составление документов отчетности по СВХ и ЗТК</t>
  </si>
  <si>
    <t xml:space="preserve">Прочие услуги терминалов/портов/депо </t>
  </si>
  <si>
    <t>Отправление документов заказной корреспонденцией по просьбе Заказчика 1 конверт почтой России.</t>
  </si>
  <si>
    <t>Отправка экспресс-почты.</t>
  </si>
  <si>
    <t>Услуга применяется за разработку эскиза</t>
  </si>
  <si>
    <t>20 фут, 20фут (30т),40фут</t>
  </si>
  <si>
    <t xml:space="preserve"> При оказании услуги по завозу/вывозу с отцепом на складе грузополучателя/грузоотправителя плата за пользование полуприцепом начисляется с момента отцепа на складе Клиента до момента передачи уведомления в ТрансКонтейнер по тел. 8(3532)74-30-89 о завершении погрузки/выгрузки без учета норматива времени под загрузкой/ выгрузкой.</t>
  </si>
  <si>
    <t>Начальник Агентства на станции Оренбург</t>
  </si>
  <si>
    <t>В.А. Ворожейкина</t>
  </si>
  <si>
    <t>Организация  железнодорожной   перевозки контейнеров/грузов железнодорожным транспортом</t>
  </si>
  <si>
    <t>Зона № 0 (расстояние от 0 до 1км)</t>
  </si>
  <si>
    <t>Зона № 10 (расстояние от 46 до 55км)</t>
  </si>
  <si>
    <t>Зона № 11 (расстояние от 56 до 65км)</t>
  </si>
  <si>
    <t>Зона № 12 (расстояние от 66 до 75км)</t>
  </si>
  <si>
    <t>Зона № 13 (расстояние от 76 до 85км)</t>
  </si>
  <si>
    <t>Зона № 14 (расстояние от 86 до 95км)</t>
  </si>
  <si>
    <t>Зона № 15 (расстояние от 96 до 105км)</t>
  </si>
  <si>
    <t>Зона № 16 (расстояние от 106 до 115км)</t>
  </si>
  <si>
    <t>Зона № 17 (расстояние от 116 до 125км)</t>
  </si>
  <si>
    <t>Зона № 18 (расстояние от 126 до 135км)</t>
  </si>
  <si>
    <t>Зона № 19 (расстояние от 136 до 145км)</t>
  </si>
  <si>
    <t>Зона № 20 (расстояние от 146 до 170км)</t>
  </si>
  <si>
    <t>Зона № 21 (расстояние от 171 до 195км)</t>
  </si>
  <si>
    <t>Зона № 22 (расстояние от 196 до 220км)</t>
  </si>
  <si>
    <t>Зона № 23 (расстояние от 221 до 245км)</t>
  </si>
  <si>
    <t>Зона № 24 (расстояние от 246 до 270км)</t>
  </si>
  <si>
    <t>Зона № 25 (расстояние от 271 до 295км)</t>
  </si>
  <si>
    <t>Зона № 26 (расстояние от 296 до 320км)</t>
  </si>
  <si>
    <t>Зона № 27 (расстояние от 321 до 345км)</t>
  </si>
  <si>
    <t>Зона № 28 (расстояние от 346 до 400км)</t>
  </si>
  <si>
    <t>Зона № 29 (расстояние от 401 до 450км)</t>
  </si>
  <si>
    <t>Зона № 30 (расстояние от 451 до 500км)</t>
  </si>
  <si>
    <t>Зона № 32 (расстояние от 501 до 550км)</t>
  </si>
  <si>
    <t>Зона № 33 (расстояние от 551 до 600км)</t>
  </si>
  <si>
    <t>Зона № 34 (расстояние от 601 до 650км)</t>
  </si>
  <si>
    <t>Сдача порожнего контейнера после выгрузки в депо собственника (не на Контейнерный терминал)</t>
  </si>
  <si>
    <t>40 фут 45 фут</t>
  </si>
  <si>
    <t>Услуга начисляется в случае хранения порожних контейнеров Клиента. Неполные сутки свыше 1(одного) часа округляются до полных.</t>
  </si>
  <si>
    <t>Услуга начисляется в случае хранения порожних контейнеров Клиента. Неполные сутки свыше 1(одного)часа округляются до полных.</t>
  </si>
  <si>
    <t>тонно/суток</t>
  </si>
  <si>
    <t>Ставка применяется  при хранении груза на контейнерном терминале  в следующих случаях:  по отправлению - при  завозе груза на Контейнерный терминал, в том числе   ранее назначенного дня погрузки   с момента  фактического завоза груза на терминал до момента начала погрузки груза в контейнер;  по прибытию – с момента  фактической выгрузки груза  на Контейнерный терминал до момента вывоза груза с терминала;                 при хранении  не связанном с железнодорожной перевозкой -  с момента завоза груза на  контейнерный терминал до момента вывоза с терминала.
Неполные сутки свыше 1 часа округляются  до полных, неполные тонны округляются до целой тонны.
На хранение не принимаются  опасные, скоропортящиеся, боящиеся внешних атмосферных воздействий грузы.</t>
  </si>
  <si>
    <t>Контейнер</t>
  </si>
  <si>
    <t xml:space="preserve"> Ставка рассчитана для погрузчика грузоподъемностью до 5 тонн. Услуга оплачивается минимум за 1 час. Время работы погрузчика до 15 мин не учитывается, свыше 15 минут взыскивается как за полный  час.         </t>
  </si>
  <si>
    <t>Услуги оплачиваются Клиентом минимум за 2 часа. при условии работы 2 грузчиков . Данная ставка предусматривает работу 1 грузчика в течение 1 часа. Время работы грузчика до 15 мин не учитывается, свыше 15 минут взыскивается как за полный  час.</t>
  </si>
  <si>
    <t>2.02.04</t>
  </si>
  <si>
    <t>2.02.05</t>
  </si>
  <si>
    <t xml:space="preserve">Установка щита заграждения. Услуга включает стоимость изготовления одного щита ограждения и его установку   в соответствии с Техническими условиями размещения и крепления грузов в вагонах и контейнерах. </t>
  </si>
  <si>
    <t>Контейнер, вагон</t>
  </si>
  <si>
    <t>Очистка контейнера от остатков ранее перевозимого груза.</t>
  </si>
  <si>
    <t xml:space="preserve">Крепление грузов </t>
  </si>
  <si>
    <t>Крепление грузов</t>
  </si>
  <si>
    <t xml:space="preserve">Услуга включает стоимость крепления  одного автомобиля в контейнере 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ТрансКонтейнер.   В случае крепления иного груза в контейнере стоимость услуги будет рассчитана с учетом изготовления и установки необходимых реквизитов крепления в соответствии с Техническими условиями размещения и крепления грузов,  или  с  разработанным, согласованным эскизом на погрузку  и крепление  груза с учетом затраченного на погрузку времени.  </t>
  </si>
  <si>
    <t>Раскрепление грузов</t>
  </si>
  <si>
    <t>20 фут, 20фут (30т),40фут,45 фут</t>
  </si>
  <si>
    <t>страховые платежи</t>
  </si>
  <si>
    <t xml:space="preserve"> Оформление за Клиента в информационных системах заказа на транспортно-экспедиционные услуги</t>
  </si>
  <si>
    <t>Норма времени погрузки /выгрузки контейнеров Клиентом составляет для 20 фут - 3 часа, 40-фут – 4 часа. При оказании услуги по завозу/вывозу с отцепом на складе грузополучателя/грузоотправителя плата за пользование полуприцепом начисляется с момента окончания норм времени на погрузку/выгрузку груза на складе Клиента до момента передачи уведомления ТрансКонтейнер по телефону 8(351)262-13-07 или по электронной почте BashurovaNP@trcont.ru  о завершении погрузки/выгрузки</t>
  </si>
  <si>
    <t>Начальник Агентства в городе Челябинск</t>
  </si>
  <si>
    <t>Е.В. Шихова</t>
  </si>
  <si>
    <r>
      <t xml:space="preserve">Оплачиваемое  время нахождения контейнера  в ЗТК/СВХ ПАО "ТрансКонтейнер»  исчисляется  с ноля часов дня следующего за днемвыгрузки контейнера с вагона в ЗТК/СВХ до момента предьявления Клиентом электронной декларации на товар  с отметкой о выпуске товара. В случае направления товара на иное СВХ оплачиваемое время исчисляется 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до момента вывоза  контейнера с Контейнерного терминала. Неполные сутки свыше 1(одного) часа округляются до полных.</t>
    </r>
  </si>
  <si>
    <r>
      <t xml:space="preserve">Оплачиваемое  время нахождения контейнера  в ЗТК/СВХ ПАО "ТрансКонтейнер»  исчисляется  с ноля часов дня следующего за днемыгрузки контейнера с вагона в ЗТК/СВХ до момента предьявления Клиентом электронной декларации на товар  с отметкой о выпуске товара. В случае направления товара на иное СВХ оплачиваемое время исчисляется 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до момента вывоза  контейнера с Контейнерного терминала. Неполные сутки свыше 1(одного) часа округляются до полных.</t>
    </r>
  </si>
  <si>
    <t xml:space="preserve">на услуги по организации транспортно-экспедиционного обслуживания, предоставляемые  </t>
  </si>
  <si>
    <t xml:space="preserve">Уральским филиалом ПАО "ТрансКонтейнер" по Контейнерному терминалу Курган </t>
  </si>
  <si>
    <t xml:space="preserve">на услуги по организации транспортно-экспедиционного обслуживания, предоставляемые </t>
  </si>
  <si>
    <t>Уральским  филиалом ПАО "ТрансКонтейнер" по Контейнерному терминалу Нижневартовск</t>
  </si>
  <si>
    <t xml:space="preserve">Уральским филиалом ПАО "ТрансКонтейнер" по  Контейнерному терминалу Челябинск - Грузовой </t>
  </si>
  <si>
    <t xml:space="preserve">Заместитель директора филиала по продажам и коммерции </t>
  </si>
  <si>
    <t>С.В. Казакова</t>
  </si>
  <si>
    <t xml:space="preserve"> Предоставление вилочного погрузчика  и переработка груза козловым краном при повагонных и контейнерных  перевозках.  Неполные тонны округляются до полных.                 </t>
  </si>
  <si>
    <t>"Клещ-60СЦ"  "ЛаВРик"</t>
  </si>
  <si>
    <t xml:space="preserve">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
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</si>
  <si>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30тн, фактический вес брутто которых не превышает 24тн.</t>
  </si>
  <si>
    <t>Ставка за 1контейнеро-операцию погрузочно-разгрузочных работ КТК 20фут. до 30 тн. (брутто выше 24тн) - применяется на груженые контейнеры 20 фут. 30 тн, фактический вес брутто которых превышает 24тн.</t>
  </si>
  <si>
    <t>Клещ-60СЦ , ЛаВРик</t>
  </si>
  <si>
    <t>А.В. Гайовец</t>
  </si>
  <si>
    <t xml:space="preserve"> Ставка рассчитана для контейнерного перегружателя  «Ричстакер»  KALMAR DRF 450-60S5 грузоподъемностью до 45 т. Услуга оплачивается минимум  за1 час.           </t>
  </si>
  <si>
    <t>Подготовка контейнера под погрузку .Услуга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грузов;при подготовке щита ограждения ПАО "ТрансКонтейнер" к фумигации  при определении соотвествия контейнера иной собственности требованиям ASEP.</t>
  </si>
  <si>
    <t>Начальник контейнерного терминала Челябинск-Грузовой</t>
  </si>
  <si>
    <t>ЗПУ «Клещ-60СЦ», ЛаВРиК</t>
  </si>
  <si>
    <t xml:space="preserve"> "Клещ-60СЦ", ЛаВРик</t>
  </si>
  <si>
    <t>Зона 0500 (401-500 км)</t>
  </si>
  <si>
    <t>Начальник Агентства на станции Войновка</t>
  </si>
  <si>
    <t>О.А. Намятова</t>
  </si>
  <si>
    <t>Клещ 60СЦ, ЛаВРик</t>
  </si>
  <si>
    <r>
      <t>Хранение собственных контейнеров по просьбе клиента (</t>
    </r>
    <r>
      <rPr>
        <b/>
        <sz val="12"/>
        <rFont val="Times New Roman"/>
        <family val="1"/>
      </rPr>
      <t>порожний</t>
    </r>
    <r>
      <rPr>
        <sz val="12"/>
        <rFont val="Times New Roman"/>
        <family val="1"/>
      </rPr>
      <t>)</t>
    </r>
  </si>
  <si>
    <t>"Клещ-60СЦ", "ЛаВРик"</t>
  </si>
  <si>
    <t>"Клещ-60СЦ", "ЛаВРик",</t>
  </si>
  <si>
    <t>Пользование полуприцепом начисляется с момента окончания норм времени на погрузку/выгрузку груза на складе Клиента до момента передачи уведомления о завершении погрузки/выгрузки по телефону 8 (3519)393 827 доб.5411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</si>
  <si>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                                                                 Ставка за 1контейнеро-операцию погрузочно-разгрузочных работ КТК 20фут. до 30 тн. (брутто выше 24тн) - применяется на груженый контейнер 20 фут. 30 тн. фактический вес брутто которого превышает 24тн.</t>
  </si>
  <si>
    <t xml:space="preserve">Уральским филиалом ПАО "ТрансКонтейнер" по Агентству на станции Оренбург </t>
  </si>
  <si>
    <t xml:space="preserve">Внесение по инициативе грузоотправителя или организации, осуществляющей перевалку грузов, изменений в принятые заявки на перевозки грузов. 
 Рассчитываетя и взыскивается согласно тарифным руководствам  №1,2,3 или на основании других нормативных документов ОАО "РЖД
</t>
  </si>
  <si>
    <t>Взвешивание груза на весах грузоподъемностью до  3 тонн.                  Неполная тонна, округляется до полной.</t>
  </si>
  <si>
    <t xml:space="preserve">действующий с 01  сентября 2021 года (стоимость в рублях )    </t>
  </si>
  <si>
    <t>Ставка по предоставлению контейнера за первые - десятые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</si>
  <si>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Ставка по предоставлению контейнера  за одиннадцатые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</si>
  <si>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Ставка по предоставлению контейнера 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</si>
  <si>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 xml:space="preserve">40 фут </t>
  </si>
  <si>
    <t>1 зона  (1-10 км)</t>
  </si>
  <si>
    <t>2 зона  (11-25 км)</t>
  </si>
  <si>
    <t>3 зона (26-50 км)</t>
  </si>
  <si>
    <t>4 зона (51-100 км)</t>
  </si>
  <si>
    <t>5 зона (101-150 км)</t>
  </si>
  <si>
    <t>6 зона (151-200 км)</t>
  </si>
  <si>
    <t>7 зона (201-250 км)</t>
  </si>
  <si>
    <t>8 зона (251-300 км)</t>
  </si>
  <si>
    <t>9 зона (301-350 км)</t>
  </si>
  <si>
    <t>10 зона (351-400 км)</t>
  </si>
  <si>
    <t>11 зона(401-450 км)</t>
  </si>
  <si>
    <t>12 зона(451-650 км)</t>
  </si>
  <si>
    <t xml:space="preserve">Загрузка(постановка) /выгрузка(снятие)контейнера по дополнительному адресу (с тарификацией по зонам) </t>
  </si>
  <si>
    <t>вес брутто не более 24т</t>
  </si>
  <si>
    <t>вес брутто более 24т</t>
  </si>
  <si>
    <t>Погрузо-разгрузочные работы с контейнерами/грузами.</t>
  </si>
  <si>
    <t>Дополнительные погрузочно-разгрузочные работы с гружеными контейнерами, выполняемые РЖД при отправлении /прибытии(вес брутто до 24 тонн)</t>
  </si>
  <si>
    <t>контейнеро*операция</t>
  </si>
  <si>
    <t>Дополнительные погрузочно-разгрузочные работы с гружеными контейнерами, выполняемые РЖД при отправлении /прибытии(вес брутто свыше 24 тонн)</t>
  </si>
  <si>
    <t>Дополнительные погрузочно-разгрузочные работы с порожними контейнерами, выполняемые РЖД при отправлении/прибытии</t>
  </si>
  <si>
    <t>Дополнительные погрузочно-разгрузочные работы с гружеными контейнерами, выполняемые РЖД при отправлении/прибытии</t>
  </si>
  <si>
    <t>Хранение груза/контейнеров на контейнерном терминале РЖД и иных собственников по отправлению/прибытию</t>
  </si>
  <si>
    <t>контейнеро*суток</t>
  </si>
  <si>
    <t>на основании протокола правления ОАО РЖД от 29.12.2017 №69 Тел. от 12.01.2018 № 179/СВР ТЦФТО (телеграф. № 625 от 16.01.2018)</t>
  </si>
  <si>
    <t>документ(ов)</t>
  </si>
  <si>
    <t>Внесение по инициативе грузоотправителя или организации, осуществляющей перевалку грузов, изменений в принятые заявки на перевозки грузовРассчитываетя и взыскивается согласно тарифным руководствам  №1,2,3 или на основании других нормативных документов ОАО "РЖД.</t>
  </si>
  <si>
    <t>Сбор за непредъявление грузов на указанную в заявке станцию назначения ;</t>
  </si>
  <si>
    <t>заказ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</si>
  <si>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</t>
  </si>
  <si>
    <t xml:space="preserve">20 фут., 40 фут </t>
  </si>
  <si>
    <t>20 фут., 40 фут</t>
  </si>
  <si>
    <t>20 фут.,40 фут</t>
  </si>
  <si>
    <t xml:space="preserve">20фут., 40фут </t>
  </si>
  <si>
    <t>На контейнерном терминале РЖД по прибытию/отправлению.Ставки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                                                   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перевозке. Неполные сутки свыше 1(одного) часа округляются до полных.</t>
  </si>
  <si>
    <t>Предоставление контейнера  за первые - десятые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</si>
  <si>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Предоставление контейнера  за одинадцатые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</si>
  <si>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Предоставление контейнера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</si>
  <si>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 xml:space="preserve">Стоимость услуги  дана с учетом  времени на погрузку/выгрузку контейнера:  20 фут - 3 часа, 40-фут – 4 часа. При перевозке с отцепом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прицепом.Расчет платы ведется с момтента отцепа  прицепа с контейнером на складе Клиента до момента передачи уведомления о завершении погрузки/выгрузки без учета норматива времени под погрузкой/выгрузкой.                                                                                                                                                                                                                                    При перевозке грузов под таможенным контролем с выездом в зону другого таможенного поста дополнительно взыскивается услуга 2.04.03.                                                                                                                                           При перевозке опасных грузов (c 3 по 9 класс) применяется повышающий коэффициент 1,25 к ставке  организации перевозки контейнеров                                                                      Ограничение по весу: для 20- футовых контейнеров до 30,4 тонн брутто,  для 40- футовых контейнеров до 32,8 тонн брутто.                   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</si>
  <si>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   "Выпуск разрешен". Неполные сутки свыше 1(одного) часа округляются до полных.</t>
  </si>
  <si>
    <t>300,00</t>
  </si>
  <si>
    <t>600,00</t>
  </si>
  <si>
    <t>Ставка по предоставлению контейнера за одиннадцатые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</si>
  <si>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Ставка по предоставлению контейнера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</si>
  <si>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500,00</t>
  </si>
  <si>
    <t>750</t>
  </si>
  <si>
    <t>Ставка по  предоставлению вагона за первые - пятые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(одного)часа округляются до полных.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</si>
  <si>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РФ.  - по отправлению при завозе груза/контейнера ранее  назначенного дня погрузки.  Начисления производятся с момента фактического завоза груза/контейнера на терминал до момента приема груза/контейнера  к перевозке, 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 "Выпуск разрешен".                                                                                Неполные сутки свыше 1 (одного) часа округляются до полных.</t>
  </si>
  <si>
    <t>В соответствии с утвержденным списоком зон г. Кургана и Курганской области. Завоз (вывоз) контейнера (с тарификацией по зонам) включает: - вывоз груженого (порожнего) контейнера + завоз порожнего (груженого) контейнера                                                                                                                - нормативное время погрузки и выгрузки контейнеров Клиентом не превышающим: 20 фут – 3 часа, 40 фут – 4 часа. 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документов. При перевозке с отцепом/снятием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прицепомза фактическое время нахождения прицепа с контейнером под погрузкой/выгрузкой с момента отцепа на складе Клиента до момента передачи уведомления о завершении погрузки/выгрузки без учета норматива времени под загрузкой/выгрузкой. При перевозке опасных грузов (кроме 1 и 7 класса) ставка  организации перевозки увеличивается на 40%. Ограничение по весу: для 20- футовых контейнеров до 28 тонн брутто,  для 40- футовых контейнеров до 30 тонн брутто.</t>
  </si>
  <si>
    <t>Ставки применяются при хранении грузов/контейнеров в следующих случаях: - по прибытию после истичения срока бесплатного хранения, установленного Уставом ЖДТ РФ.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 "Выпуск разрешен". Неполные сутки свыше 1 (одного) часа округляются до полных.</t>
  </si>
  <si>
    <t xml:space="preserve"> Время погрузки и выгрузки контейнеров Клиентом:  20фут - 3 часа, 40фут - 4 часа. Время нахождения автомобиля рассчитывается с момента прибытия автомобиля в пункт погрузки/выгрузки (но не ранее, указанного времени подачи автотранспорта в заказе клиента и транспортной накладной) до момента убытия автомобиля из пункта погрузки/выгрузки. Зональность автоперевозки определяется "Списком расстояний по зонам  до клиентов от Контейнерного терминала Магнитогорск-Грузовой".                                                                                                                              Стоимость автодоставки контейнера по зонам включает: 2 пробега автомобиля с груженым / порожним контейнером на полуприцепе с/на склад Клиента. 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на таможенном посту. При перевозке с отцепом/снятием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прицепом. Пользование полуприцепом начисляется с момента окончания норм времени на погрузку/выгрузку груза на складе Клиента до момента передачи уведомления о завершении погрузки/выгрузки. При перевозке опасных грузов (кроме 1 и 7 класса) ставка  организации перевозки увеличивается на 40%. Ограничение по весу : для 20-футовых контейнеров до 28 тонн брутто, для 40-футовых контейнеров до 30 тонн брутто.</t>
  </si>
  <si>
    <t>Услуга оказывается: * при креплении груза в вагоне, без учета материалов; * при раскреплении всех видов грузов</t>
  </si>
  <si>
    <t>20 фут, 20фут (30т), 40фут, 45фут</t>
  </si>
  <si>
    <t>Услуги  с учетом  времени погрузки и выгрузки контейнеров клиентом не превышающие - 3 часа.                                                                          Зональность автоперевозки определяется "Списком расстояний по зонам до клиентов от контейнерного терминала Нижневартовск".  Ограничение по весу: для 20- футовых контейнеров до 22 тонн брутто.</t>
  </si>
  <si>
    <t>Ставки применяются при хранении грузов/контейнеров в следующих случаях:           - по прибытию после истечения срока бесплатного хранения, установленного Уставом ЖДТ РФ;                                                    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                                                                                   Неполные сутки свыше 1(одного) часа округляются до полных.</t>
  </si>
  <si>
    <t>"Клещ-60СЦ" , "ЛаВРиК"</t>
  </si>
  <si>
    <t xml:space="preserve">  </t>
  </si>
  <si>
    <t xml:space="preserve"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                                                                </t>
  </si>
  <si>
    <t>40фут.</t>
  </si>
  <si>
    <t>Услуги  с учетом  времени погрузки и выгрузки контейнеров Клиентом не превышающим:  20 фут - 3 часа, 40-фут – 4 часа. При перевозке с отцепом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 за фактическое время нахождения прицепа с контейнером под погрузкой/выгрузкой с момента отцепа на складе Клиента до момента передачи уведомления о завершении погрузки/выгрузки без учета норматива времени под загрузкой/выгрузкой.  Зональность автоперевозки определяется "Списком расстояний по зонам от станции Оренбург".  При перевозке опасных грузов (кроме 1 и 7 класса) ставка  организации перевозки увеличивается на 40%. Ограничение по весу: для 20- футовых контейнеров до 28 тонн брутто,  для 40- футовых контейнеров до 30 тонн брутто.</t>
  </si>
  <si>
    <t>"СПРУТ-777"</t>
  </si>
  <si>
    <r>
      <t>Применяется при приеме/выдаче порожних контейнеров Клиента в/из депо (СТОК) при завозе/вывозе автотранспортом.  По прибытию  порожнего контейнера Клиента по железной дороге для сдачи в СТОК,после выгрузки груженого контейнера  Клиента на терминале с дальнейшей сдачей в СТОК,  применяются  ставки для 20фут ктк</t>
    </r>
    <r>
      <rPr>
        <sz val="12"/>
        <color indexed="10"/>
        <rFont val="Times New Roman"/>
        <family val="1"/>
      </rPr>
      <t>-</t>
    </r>
    <r>
      <rPr>
        <sz val="12"/>
        <rFont val="Times New Roman"/>
        <family val="1"/>
      </rPr>
      <t>891,60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руб., для 40 фут-950,40 руб. с учетом НДС.</t>
    </r>
  </si>
  <si>
    <r>
      <t xml:space="preserve">Оплачиваемое  время нахождения контейнера  в ЗТК/СВХ ПАО "ТрансКонтейнер»  исчисляется  с ноля часов дня следующего за днем  </t>
    </r>
    <r>
      <rPr>
        <sz val="12"/>
        <color indexed="8"/>
        <rFont val="Times New Roman"/>
        <family val="1"/>
      </rPr>
      <t xml:space="preserve">выгрузки контейнера с вагона в ЗТК/СВХ </t>
    </r>
    <r>
      <rPr>
        <sz val="12"/>
        <rFont val="Times New Roman"/>
        <family val="1"/>
      </rPr>
      <t xml:space="preserve">до момента предьявления Клиентом </t>
    </r>
    <r>
      <rPr>
        <sz val="12"/>
        <color indexed="8"/>
        <rFont val="Times New Roman"/>
        <family val="1"/>
      </rPr>
      <t>электронной декларации на товар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с отметкой о выпуске товара. В случае направления товара на иное СВХ оплачиваемое время исчисляется   до момента вывоза  контейнера с Контейнерного терминала. Неполные сутки свыше 1(одного) часа округляются до полных.</t>
    </r>
  </si>
  <si>
    <r>
      <t>Оплачиваемое  время нахождения контейнера  в ЗТК/СВХ ПАО "ТрансКонтей</t>
    </r>
    <r>
      <rPr>
        <sz val="12"/>
        <color indexed="8"/>
        <rFont val="Times New Roman"/>
        <family val="1"/>
      </rPr>
      <t xml:space="preserve">нер»  исчисляется  с ноля часов дня следующего за днемвыгрузки контейнера с вагона в ЗТК/СВХ </t>
    </r>
    <r>
      <rPr>
        <sz val="12"/>
        <rFont val="Times New Roman"/>
        <family val="1"/>
      </rPr>
      <t>до момента предьявления Клиентом</t>
    </r>
    <r>
      <rPr>
        <sz val="12"/>
        <color indexed="8"/>
        <rFont val="Times New Roman"/>
        <family val="1"/>
      </rPr>
      <t xml:space="preserve"> электронной декларации на товар  с отметкой о выпуске товара. В случае направления товара на иное СВХ оплачиваемое время исчисляется </t>
    </r>
    <r>
      <rPr>
        <strike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до момента вывоза  контейнера с Контейнерного терминала. Неполные сутки св</t>
    </r>
    <r>
      <rPr>
        <sz val="12"/>
        <rFont val="Times New Roman"/>
        <family val="1"/>
      </rPr>
      <t>ыше 1(одного) часа округляются до полных.</t>
    </r>
  </si>
  <si>
    <t>Ставки на услуги  указаны с учетом  времени погрузки и выгрузки контейнеров Клиентом, не превышающим:  20 фут - 3 часа, 40-фут – 4 часа. При перевозке с отцепом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полуприцепом за фактическое время нахождения полуприцепа с контейнером под погрузкой/выгрузкой с момента окончания норм времени на погрузку/выгрузку груза на складе Клиента до момента передачи уведомления  о завершении погрузки/выгрузки (услуга 2.04.02).    При перевозке "со снятием"/холостой пробег (в случае отказа от погрузки/погрузки) на складе Клиента взыскивается как дополнительный рейс.                                                                                                             Зональность автоперевозки определяется "Списком расстояний по зонам до клиентов от Контейнерного терминала Челябинск-Грузовой". При перевозке опасных грузов (кроме 1 и 7 класса) ставка  организации перевозки увеличивается на 40%.                                             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таможенных документов.                   Ограничение по весу: для 20- футовых контейнеров до 28 тонн брутто,  для 40- футовых контейнеров до 30 тонн брутто.</t>
  </si>
  <si>
    <t xml:space="preserve">Зона № 31 (Депо собственников (от 01 до 10 км) </t>
  </si>
  <si>
    <r>
      <t xml:space="preserve">Ставки применяются при хранении грузов/контейнеров в следующих случаях:- по прибытию после истечения срока бесплатного хранения, установленного Уставом ЖДТ РФ;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электронной декларации на товар с отметкой таможенного органа    "Выпуск разрешен". Неполные сутки свыше 1(одного) часа округляются до полных.</t>
    </r>
  </si>
  <si>
    <r>
      <t xml:space="preserve"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</t>
    </r>
    <r>
      <rPr>
        <strike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электронной декларации на товар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с отметкой таможенного органа    "Выпуск разрешен". Неполные сутки свыше 1(одного) часа округляются до полных.</t>
    </r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</si>
  <si>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 электронной декларации на товар  с отметкой таможенного органа    "Выпуск разрешен". Неполные сутки свыше 1(одного) часа округляются до полных.</t>
  </si>
  <si>
    <t>Н. В. Буиклы</t>
  </si>
  <si>
    <t>Норма времени погрузки /выгрузки контейнеров Клиентом :  20 фут - 3 часа, 40-фут – 4 часа. Простой автотранспорта сверх нормы до 15 минут не учитывается, свыше 15 минут взыскивается как за полный  час.</t>
  </si>
  <si>
    <t xml:space="preserve"> Уральским филиалом ПАО "ТрансКонтейнер" по Агентству на станции Сургут</t>
  </si>
  <si>
    <t xml:space="preserve">Уральским филиалом ПАО "ТрансКонтейнер" по Контейнерному терминалу Магнитогорск - Грузовой </t>
  </si>
  <si>
    <t>Уральским филиалом ПАО "ТрансКонтейнер", по Контейнерному терминалу Екатеринбург-Товарный</t>
  </si>
  <si>
    <t xml:space="preserve"> Уральским филиалом ПАО "ТрансКонтейнер по Агентству на ст. Войновка</t>
  </si>
  <si>
    <t>простой авомобиля свыше 15 минут округляется до целого часа</t>
  </si>
  <si>
    <t>Работа автомобиля сверх норматива при завозе/вывозе</t>
  </si>
  <si>
    <t>Уральским филиалом ПАО "ТрансКонтейнер" по Контейнерному терминалу Блочная</t>
  </si>
  <si>
    <t>Уральским филиалом ПАО "ТрансКонтейнер" по Агентству на станции Березники (Заячья горка)</t>
  </si>
  <si>
    <t xml:space="preserve">действующий с 10  сентября 2021 года (стоимость в рублях )    </t>
  </si>
  <si>
    <t>Зона 000 (0-1 км)</t>
  </si>
  <si>
    <t>Без учета ожидания</t>
  </si>
  <si>
    <t>2.02.14</t>
  </si>
  <si>
    <t>раскрепление контейнера на платформе, прибывшего с применением увязочных приспособлений</t>
  </si>
  <si>
    <t xml:space="preserve">Начальник  контейнерного терминала Блочная </t>
  </si>
  <si>
    <t xml:space="preserve">П.В. Галкин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</si>
</sst>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\ _₽"/>
    <numFmt numFmtId="166" formatCode="0.0"/>
    <numFmt numFmtId="167" formatCode="000000"/>
    <numFmt numFmtId="168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trike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Arim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mo"/>
      <family val="0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/>
      <top style="thin"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>
        <color indexed="63"/>
      </top>
      <bottom style="thin">
        <color rgb="FF000000"/>
      </bottom>
    </border>
    <border>
      <left>
        <color indexed="63"/>
      </left>
      <right/>
      <top/>
      <bottom style="thin">
        <color rgb="FF000000"/>
      </bottom>
    </border>
    <border>
      <left/>
      <right/>
      <top style="thin"/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/>
      <bottom/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8">
    <xf numFmtId="0" fontId="0" fillId="0" borderId="0" xfId="0" applyFont="1" applyAlignment="1">
      <alignment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49" fontId="5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49" fontId="5" fillId="0" borderId="0" xfId="53" applyNumberFormat="1" applyFont="1" applyFill="1" applyAlignment="1">
      <alignment horizontal="center" vertical="top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54" applyNumberFormat="1" applyFont="1" applyFill="1" applyBorder="1" applyAlignment="1">
      <alignment horizontal="center" vertical="center" wrapText="1"/>
      <protection/>
    </xf>
    <xf numFmtId="0" fontId="4" fillId="0" borderId="13" xfId="54" applyNumberFormat="1" applyFont="1" applyFill="1" applyBorder="1" applyAlignment="1">
      <alignment horizontal="center" vertical="center" wrapText="1"/>
      <protection/>
    </xf>
    <xf numFmtId="0" fontId="4" fillId="0" borderId="14" xfId="54" applyNumberFormat="1" applyFont="1" applyFill="1" applyBorder="1" applyAlignment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shrinkToFit="1"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 vertical="center" wrapText="1"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49" fontId="5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4" fillId="0" borderId="0" xfId="54" applyNumberFormat="1" applyFont="1" applyFill="1" applyBorder="1" applyAlignment="1">
      <alignment horizontal="center" vertical="center" wrapText="1"/>
      <protection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0" xfId="53" applyNumberFormat="1" applyFont="1" applyFill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/>
    </xf>
    <xf numFmtId="49" fontId="5" fillId="0" borderId="19" xfId="0" applyNumberFormat="1" applyFont="1" applyFill="1" applyBorder="1" applyAlignment="1">
      <alignment horizontal="center" vertical="center" wrapText="1"/>
    </xf>
    <xf numFmtId="49" fontId="45" fillId="0" borderId="10" xfId="52" applyNumberFormat="1" applyFont="1" applyFill="1" applyBorder="1" applyAlignment="1">
      <alignment horizontal="center" vertical="center" wrapText="1"/>
      <protection/>
    </xf>
    <xf numFmtId="164" fontId="45" fillId="0" borderId="10" xfId="52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65" fontId="46" fillId="33" borderId="10" xfId="0" applyNumberFormat="1" applyFont="1" applyFill="1" applyBorder="1" applyAlignment="1">
      <alignment horizontal="center" vertical="center"/>
    </xf>
    <xf numFmtId="165" fontId="46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/>
    </xf>
    <xf numFmtId="49" fontId="46" fillId="33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54" applyNumberFormat="1" applyFont="1" applyFill="1" applyBorder="1" applyAlignment="1">
      <alignment horizontal="center" vertical="center" wrapText="1"/>
      <protection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54" applyNumberFormat="1" applyFont="1" applyFill="1" applyBorder="1" applyAlignment="1">
      <alignment horizontal="center" vertical="center" wrapText="1"/>
      <protection/>
    </xf>
    <xf numFmtId="165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2" fontId="46" fillId="0" borderId="0" xfId="0" applyNumberFormat="1" applyFont="1" applyFill="1" applyBorder="1" applyAlignment="1">
      <alignment horizontal="center" vertical="center" wrapText="1"/>
    </xf>
    <xf numFmtId="165" fontId="46" fillId="0" borderId="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 vertical="center"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54" applyNumberFormat="1" applyFont="1" applyFill="1" applyBorder="1" applyAlignment="1">
      <alignment horizontal="center" vertical="center" wrapText="1"/>
      <protection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5" fillId="33" borderId="13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2" xfId="54" applyNumberFormat="1" applyFont="1" applyFill="1" applyBorder="1" applyAlignment="1">
      <alignment horizontal="center" vertical="center" wrapText="1"/>
      <protection/>
    </xf>
    <xf numFmtId="49" fontId="45" fillId="0" borderId="13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vertical="center"/>
    </xf>
    <xf numFmtId="49" fontId="46" fillId="33" borderId="10" xfId="0" applyNumberFormat="1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2" fontId="4" fillId="34" borderId="18" xfId="0" applyNumberFormat="1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shrinkToFit="1"/>
    </xf>
    <xf numFmtId="4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6" fillId="33" borderId="14" xfId="0" applyNumberFormat="1" applyFont="1" applyFill="1" applyBorder="1" applyAlignment="1">
      <alignment horizontal="center" vertical="center" wrapText="1"/>
    </xf>
    <xf numFmtId="164" fontId="46" fillId="33" borderId="12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6" fillId="33" borderId="13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6" fillId="33" borderId="12" xfId="0" applyNumberFormat="1" applyFont="1" applyFill="1" applyBorder="1" applyAlignment="1">
      <alignment horizontal="center" vertical="center"/>
    </xf>
    <xf numFmtId="4" fontId="46" fillId="33" borderId="12" xfId="0" applyNumberFormat="1" applyFont="1" applyFill="1" applyBorder="1" applyAlignment="1">
      <alignment horizontal="center" vertical="center" wrapText="1"/>
    </xf>
    <xf numFmtId="2" fontId="46" fillId="33" borderId="12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2" fontId="46" fillId="33" borderId="13" xfId="0" applyNumberFormat="1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 wrapText="1"/>
    </xf>
    <xf numFmtId="0" fontId="46" fillId="33" borderId="13" xfId="54" applyNumberFormat="1" applyFont="1" applyFill="1" applyBorder="1" applyAlignment="1">
      <alignment horizontal="center" vertical="center" wrapText="1"/>
      <protection/>
    </xf>
    <xf numFmtId="0" fontId="46" fillId="33" borderId="12" xfId="0" applyFont="1" applyFill="1" applyBorder="1" applyAlignment="1">
      <alignment horizontal="center" vertical="center" wrapText="1"/>
    </xf>
    <xf numFmtId="165" fontId="46" fillId="33" borderId="15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14" xfId="0" applyNumberFormat="1" applyFont="1" applyFill="1" applyBorder="1" applyAlignment="1">
      <alignment horizontal="center" vertical="center" wrapText="1"/>
    </xf>
    <xf numFmtId="164" fontId="46" fillId="0" borderId="15" xfId="0" applyNumberFormat="1" applyFont="1" applyFill="1" applyBorder="1" applyAlignment="1">
      <alignment horizontal="center" vertical="center" wrapText="1"/>
    </xf>
    <xf numFmtId="164" fontId="46" fillId="33" borderId="15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25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2" fontId="4" fillId="33" borderId="10" xfId="61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" fillId="33" borderId="14" xfId="54" applyNumberFormat="1" applyFont="1" applyFill="1" applyBorder="1" applyAlignment="1">
      <alignment horizontal="center" vertical="center" wrapText="1"/>
      <protection/>
    </xf>
    <xf numFmtId="2" fontId="4" fillId="33" borderId="14" xfId="0" applyNumberFormat="1" applyFont="1" applyFill="1" applyBorder="1" applyAlignment="1">
      <alignment horizontal="center" vertical="center"/>
    </xf>
    <xf numFmtId="0" fontId="4" fillId="33" borderId="13" xfId="54" applyNumberFormat="1" applyFont="1" applyFill="1" applyBorder="1" applyAlignment="1">
      <alignment vertical="center" wrapText="1"/>
      <protection/>
    </xf>
    <xf numFmtId="0" fontId="4" fillId="33" borderId="13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0" fontId="46" fillId="0" borderId="13" xfId="54" applyNumberFormat="1" applyFont="1" applyFill="1" applyBorder="1" applyAlignment="1">
      <alignment horizontal="center" vertical="center"/>
      <protection/>
    </xf>
    <xf numFmtId="0" fontId="46" fillId="33" borderId="10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165" fontId="46" fillId="33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49" fontId="5" fillId="0" borderId="0" xfId="53" applyNumberFormat="1" applyFont="1" applyFill="1" applyAlignment="1">
      <alignment vertical="top" wrapText="1"/>
      <protection/>
    </xf>
    <xf numFmtId="49" fontId="4" fillId="33" borderId="10" xfId="0" applyNumberFormat="1" applyFont="1" applyFill="1" applyBorder="1" applyAlignment="1">
      <alignment vertical="center" wrapText="1"/>
    </xf>
    <xf numFmtId="2" fontId="4" fillId="33" borderId="1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164" fontId="5" fillId="33" borderId="10" xfId="52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top"/>
    </xf>
    <xf numFmtId="0" fontId="46" fillId="0" borderId="16" xfId="0" applyNumberFormat="1" applyFont="1" applyFill="1" applyBorder="1" applyAlignment="1">
      <alignment horizontal="center" vertical="center" wrapText="1"/>
    </xf>
    <xf numFmtId="0" fontId="5" fillId="33" borderId="10" xfId="52" applyFont="1" applyFill="1" applyBorder="1" applyAlignment="1">
      <alignment horizontal="center" vertical="center" wrapText="1"/>
      <protection/>
    </xf>
    <xf numFmtId="165" fontId="5" fillId="33" borderId="10" xfId="52" applyNumberFormat="1" applyFont="1" applyFill="1" applyBorder="1" applyAlignment="1">
      <alignment horizontal="center" vertical="center" wrapText="1"/>
      <protection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top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49" fontId="45" fillId="33" borderId="10" xfId="52" applyNumberFormat="1" applyFont="1" applyFill="1" applyBorder="1" applyAlignment="1">
      <alignment horizontal="center" vertical="center" wrapText="1"/>
      <protection/>
    </xf>
    <xf numFmtId="164" fontId="45" fillId="33" borderId="10" xfId="52" applyNumberFormat="1" applyFont="1" applyFill="1" applyBorder="1" applyAlignment="1">
      <alignment horizontal="center" vertical="center" wrapText="1"/>
      <protection/>
    </xf>
    <xf numFmtId="167" fontId="4" fillId="33" borderId="13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5" fillId="33" borderId="14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165" fontId="5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0" xfId="53" applyNumberFormat="1" applyFont="1" applyFill="1" applyAlignment="1">
      <alignment horizontal="center" vertical="top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54" applyNumberFormat="1" applyFont="1" applyFill="1" applyBorder="1" applyAlignment="1">
      <alignment horizontal="center" vertical="center" wrapText="1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" fontId="5" fillId="0" borderId="1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45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54" applyNumberFormat="1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4" fillId="34" borderId="33" xfId="0" applyNumberFormat="1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16" fontId="5" fillId="0" borderId="1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4" fontId="4" fillId="0" borderId="56" xfId="0" applyNumberFormat="1" applyFont="1" applyBorder="1" applyAlignment="1">
      <alignment horizontal="center" vertical="center" wrapText="1"/>
    </xf>
    <xf numFmtId="4" fontId="4" fillId="0" borderId="59" xfId="0" applyNumberFormat="1" applyFont="1" applyBorder="1" applyAlignment="1">
      <alignment horizontal="center" vertical="center" wrapText="1"/>
    </xf>
    <xf numFmtId="4" fontId="4" fillId="0" borderId="60" xfId="0" applyNumberFormat="1" applyFont="1" applyBorder="1" applyAlignment="1">
      <alignment horizontal="center" vertical="center" wrapText="1"/>
    </xf>
    <xf numFmtId="4" fontId="4" fillId="0" borderId="61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16" fontId="5" fillId="0" borderId="50" xfId="0" applyNumberFormat="1" applyFont="1" applyBorder="1" applyAlignment="1">
      <alignment horizontal="center" vertical="center" wrapText="1"/>
    </xf>
    <xf numFmtId="16" fontId="5" fillId="0" borderId="23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6" fillId="33" borderId="15" xfId="0" applyNumberFormat="1" applyFont="1" applyFill="1" applyBorder="1" applyAlignment="1">
      <alignment horizontal="center" vertical="center" wrapText="1"/>
    </xf>
    <xf numFmtId="49" fontId="46" fillId="33" borderId="13" xfId="0" applyNumberFormat="1" applyFont="1" applyFill="1" applyBorder="1" applyAlignment="1">
      <alignment horizontal="center" vertical="center" wrapText="1"/>
    </xf>
    <xf numFmtId="49" fontId="46" fillId="33" borderId="14" xfId="0" applyNumberFormat="1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49" fontId="45" fillId="33" borderId="27" xfId="0" applyNumberFormat="1" applyFont="1" applyFill="1" applyBorder="1" applyAlignment="1">
      <alignment horizontal="center" vertical="center" wrapText="1"/>
    </xf>
    <xf numFmtId="49" fontId="45" fillId="33" borderId="62" xfId="0" applyNumberFormat="1" applyFont="1" applyFill="1" applyBorder="1" applyAlignment="1">
      <alignment horizontal="center" vertical="center" wrapText="1"/>
    </xf>
    <xf numFmtId="49" fontId="45" fillId="33" borderId="25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49" fontId="45" fillId="33" borderId="15" xfId="0" applyNumberFormat="1" applyFont="1" applyFill="1" applyBorder="1" applyAlignment="1">
      <alignment horizontal="center" vertical="center" wrapText="1"/>
    </xf>
    <xf numFmtId="49" fontId="45" fillId="33" borderId="45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0" fontId="46" fillId="33" borderId="14" xfId="0" applyNumberFormat="1" applyFont="1" applyFill="1" applyBorder="1" applyAlignment="1">
      <alignment horizontal="center" vertical="center" wrapText="1"/>
    </xf>
    <xf numFmtId="49" fontId="45" fillId="33" borderId="13" xfId="0" applyNumberFormat="1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49" fontId="5" fillId="0" borderId="0" xfId="53" applyNumberFormat="1" applyFont="1" applyFill="1" applyAlignment="1">
      <alignment horizontal="center" vertical="center" wrapText="1"/>
      <protection/>
    </xf>
    <xf numFmtId="49" fontId="46" fillId="33" borderId="17" xfId="0" applyNumberFormat="1" applyFont="1" applyFill="1" applyBorder="1" applyAlignment="1">
      <alignment horizontal="center" vertical="center" wrapText="1"/>
    </xf>
    <xf numFmtId="49" fontId="46" fillId="33" borderId="16" xfId="0" applyNumberFormat="1" applyFont="1" applyFill="1" applyBorder="1" applyAlignment="1">
      <alignment horizontal="center" vertical="center" wrapText="1"/>
    </xf>
    <xf numFmtId="167" fontId="46" fillId="33" borderId="13" xfId="0" applyNumberFormat="1" applyFont="1" applyFill="1" applyBorder="1" applyAlignment="1">
      <alignment horizontal="center" vertical="center" wrapText="1"/>
    </xf>
    <xf numFmtId="167" fontId="46" fillId="33" borderId="12" xfId="0" applyNumberFormat="1" applyFont="1" applyFill="1" applyBorder="1" applyAlignment="1">
      <alignment horizontal="center" vertical="center" wrapText="1"/>
    </xf>
    <xf numFmtId="165" fontId="46" fillId="33" borderId="11" xfId="0" applyNumberFormat="1" applyFont="1" applyFill="1" applyBorder="1" applyAlignment="1">
      <alignment horizontal="center" vertical="center" wrapText="1"/>
    </xf>
    <xf numFmtId="165" fontId="46" fillId="33" borderId="15" xfId="0" applyNumberFormat="1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 wrapText="1"/>
    </xf>
    <xf numFmtId="2" fontId="46" fillId="33" borderId="15" xfId="0" applyNumberFormat="1" applyFont="1" applyFill="1" applyBorder="1" applyAlignment="1">
      <alignment horizontal="center" vertical="center" wrapText="1"/>
    </xf>
    <xf numFmtId="49" fontId="45" fillId="33" borderId="17" xfId="0" applyNumberFormat="1" applyFont="1" applyFill="1" applyBorder="1" applyAlignment="1">
      <alignment horizontal="center" vertical="center" wrapText="1"/>
    </xf>
    <xf numFmtId="49" fontId="45" fillId="33" borderId="26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2" fontId="46" fillId="33" borderId="13" xfId="0" applyNumberFormat="1" applyFont="1" applyFill="1" applyBorder="1" applyAlignment="1">
      <alignment horizontal="center" vertical="center"/>
    </xf>
    <xf numFmtId="2" fontId="46" fillId="33" borderId="14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54" applyNumberFormat="1" applyFont="1" applyFill="1" applyBorder="1" applyAlignment="1">
      <alignment horizontal="center" vertical="center" wrapText="1"/>
      <protection/>
    </xf>
    <xf numFmtId="0" fontId="46" fillId="33" borderId="12" xfId="54" applyNumberFormat="1" applyFont="1" applyFill="1" applyBorder="1" applyAlignment="1">
      <alignment horizontal="center" vertical="center" wrapText="1"/>
      <protection/>
    </xf>
    <xf numFmtId="2" fontId="46" fillId="33" borderId="12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46" fillId="33" borderId="14" xfId="54" applyNumberFormat="1" applyFont="1" applyFill="1" applyBorder="1" applyAlignment="1">
      <alignment horizontal="center" vertical="center" wrapText="1"/>
      <protection/>
    </xf>
    <xf numFmtId="0" fontId="46" fillId="33" borderId="14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9" fontId="45" fillId="33" borderId="16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45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2" fontId="46" fillId="33" borderId="17" xfId="0" applyNumberFormat="1" applyFont="1" applyFill="1" applyBorder="1" applyAlignment="1">
      <alignment horizontal="center" vertical="center" wrapText="1"/>
    </xf>
    <xf numFmtId="2" fontId="46" fillId="33" borderId="16" xfId="0" applyNumberFormat="1" applyFont="1" applyFill="1" applyBorder="1" applyAlignment="1">
      <alignment horizontal="center" vertical="center" wrapText="1"/>
    </xf>
    <xf numFmtId="2" fontId="46" fillId="33" borderId="27" xfId="0" applyNumberFormat="1" applyFont="1" applyFill="1" applyBorder="1" applyAlignment="1">
      <alignment horizontal="center" vertical="center" wrapText="1"/>
    </xf>
    <xf numFmtId="2" fontId="46" fillId="33" borderId="25" xfId="0" applyNumberFormat="1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4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45" xfId="0" applyNumberFormat="1" applyFont="1" applyFill="1" applyBorder="1" applyAlignment="1">
      <alignment horizontal="center" vertical="center" wrapText="1"/>
    </xf>
    <xf numFmtId="0" fontId="45" fillId="33" borderId="15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5" fillId="0" borderId="27" xfId="0" applyNumberFormat="1" applyFont="1" applyFill="1" applyBorder="1" applyAlignment="1">
      <alignment horizontal="center" vertical="center" wrapText="1"/>
    </xf>
    <xf numFmtId="49" fontId="45" fillId="0" borderId="62" xfId="0" applyNumberFormat="1" applyFont="1" applyFill="1" applyBorder="1" applyAlignment="1">
      <alignment horizontal="center" vertical="center" wrapText="1"/>
    </xf>
    <xf numFmtId="49" fontId="45" fillId="0" borderId="25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5" fillId="0" borderId="45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3" xfId="54" applyNumberFormat="1" applyFont="1" applyFill="1" applyBorder="1" applyAlignment="1">
      <alignment horizontal="center" vertical="center" wrapText="1"/>
      <protection/>
    </xf>
    <xf numFmtId="0" fontId="46" fillId="0" borderId="12" xfId="54" applyNumberFormat="1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165" fontId="4" fillId="33" borderId="15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16" xfId="54" applyNumberFormat="1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3" xfId="54" applyNumberFormat="1" applyFont="1" applyFill="1" applyBorder="1" applyAlignment="1">
      <alignment horizontal="center" vertical="center" wrapText="1"/>
      <protection/>
    </xf>
    <xf numFmtId="0" fontId="4" fillId="33" borderId="12" xfId="54" applyNumberFormat="1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wrapText="1"/>
    </xf>
    <xf numFmtId="0" fontId="5" fillId="33" borderId="45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54" applyNumberFormat="1" applyFont="1" applyFill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45" xfId="0" applyNumberFormat="1" applyFont="1" applyFill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2" fontId="46" fillId="0" borderId="13" xfId="0" applyNumberFormat="1" applyFont="1" applyFill="1" applyBorder="1" applyAlignment="1">
      <alignment horizontal="center" vertical="center"/>
    </xf>
    <xf numFmtId="2" fontId="46" fillId="0" borderId="14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2" fontId="46" fillId="0" borderId="17" xfId="0" applyNumberFormat="1" applyFont="1" applyFill="1" applyBorder="1" applyAlignment="1">
      <alignment horizontal="center" vertical="center" wrapText="1"/>
    </xf>
    <xf numFmtId="2" fontId="46" fillId="0" borderId="16" xfId="0" applyNumberFormat="1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33" borderId="10" xfId="54" applyNumberFormat="1" applyFont="1" applyFill="1" applyBorder="1" applyAlignment="1">
      <alignment horizontal="center" vertical="center" wrapText="1"/>
      <protection/>
    </xf>
    <xf numFmtId="2" fontId="46" fillId="33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0" fontId="4" fillId="0" borderId="16" xfId="54" applyNumberFormat="1" applyFont="1" applyFill="1" applyBorder="1" applyAlignment="1">
      <alignment horizontal="center" vertical="center" wrapText="1"/>
      <protection/>
    </xf>
    <xf numFmtId="0" fontId="4" fillId="0" borderId="25" xfId="54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3" borderId="14" xfId="54" applyNumberFormat="1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49" fontId="5" fillId="33" borderId="13" xfId="0" applyNumberFormat="1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/>
    </xf>
    <xf numFmtId="0" fontId="4" fillId="33" borderId="17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 wrapText="1"/>
    </xf>
    <xf numFmtId="165" fontId="4" fillId="33" borderId="13" xfId="0" applyNumberFormat="1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65" fontId="4" fillId="33" borderId="45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 6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="90" zoomScaleNormal="90" zoomScalePageLayoutView="0" workbookViewId="0" topLeftCell="A1">
      <selection activeCell="C19" sqref="C19:C21"/>
    </sheetView>
  </sheetViews>
  <sheetFormatPr defaultColWidth="9.140625" defaultRowHeight="15"/>
  <cols>
    <col min="1" max="1" width="6.8515625" style="12" customWidth="1"/>
    <col min="2" max="2" width="13.00390625" style="12" customWidth="1"/>
    <col min="3" max="3" width="77.28125" style="12" customWidth="1"/>
    <col min="4" max="4" width="15.140625" style="12" customWidth="1"/>
    <col min="5" max="5" width="23.00390625" style="12" customWidth="1"/>
    <col min="6" max="6" width="17.00390625" style="12" customWidth="1"/>
    <col min="7" max="7" width="17.00390625" style="15" customWidth="1"/>
    <col min="8" max="8" width="80.421875" style="14" customWidth="1"/>
    <col min="9" max="16384" width="9.140625" style="13" customWidth="1"/>
  </cols>
  <sheetData>
    <row r="1" spans="1:8" s="23" customFormat="1" ht="15.75">
      <c r="A1" s="21"/>
      <c r="B1" s="22"/>
      <c r="C1" s="22"/>
      <c r="G1" s="104"/>
      <c r="H1" s="14"/>
    </row>
    <row r="2" spans="1:8" s="23" customFormat="1" ht="15.75">
      <c r="A2" s="21"/>
      <c r="B2" s="22"/>
      <c r="C2" s="22"/>
      <c r="G2" s="398" t="s">
        <v>0</v>
      </c>
      <c r="H2" s="398"/>
    </row>
    <row r="3" spans="1:8" s="23" customFormat="1" ht="15.75">
      <c r="A3" s="21"/>
      <c r="B3" s="22"/>
      <c r="C3" s="22"/>
      <c r="G3" s="399" t="s">
        <v>1</v>
      </c>
      <c r="H3" s="399"/>
    </row>
    <row r="4" spans="1:8" s="23" customFormat="1" ht="15.75">
      <c r="A4" s="21"/>
      <c r="B4" s="22"/>
      <c r="C4" s="22"/>
      <c r="G4" s="400" t="s">
        <v>2</v>
      </c>
      <c r="H4" s="400"/>
    </row>
    <row r="5" spans="1:8" s="23" customFormat="1" ht="15.75">
      <c r="A5" s="21"/>
      <c r="B5" s="22"/>
      <c r="C5" s="22"/>
      <c r="G5" s="401"/>
      <c r="H5" s="401"/>
    </row>
    <row r="6" spans="1:8" s="23" customFormat="1" ht="15.75">
      <c r="A6" s="21"/>
      <c r="B6" s="22"/>
      <c r="C6" s="22"/>
      <c r="G6" s="402" t="s">
        <v>3</v>
      </c>
      <c r="H6" s="402"/>
    </row>
    <row r="7" spans="1:8" s="23" customFormat="1" ht="15.75">
      <c r="A7" s="21"/>
      <c r="B7" s="22"/>
      <c r="C7" s="22"/>
      <c r="G7" s="106"/>
      <c r="H7" s="105"/>
    </row>
    <row r="8" spans="1:8" ht="15.75" customHeight="1">
      <c r="A8" s="396" t="s">
        <v>4</v>
      </c>
      <c r="B8" s="396"/>
      <c r="C8" s="396"/>
      <c r="D8" s="396"/>
      <c r="E8" s="396"/>
      <c r="F8" s="396"/>
      <c r="G8" s="396"/>
      <c r="H8" s="396"/>
    </row>
    <row r="9" spans="1:8" ht="15.75" customHeight="1">
      <c r="A9" s="396" t="s">
        <v>624</v>
      </c>
      <c r="B9" s="396"/>
      <c r="C9" s="396"/>
      <c r="D9" s="396"/>
      <c r="E9" s="396"/>
      <c r="F9" s="396"/>
      <c r="G9" s="396"/>
      <c r="H9" s="396"/>
    </row>
    <row r="10" spans="1:8" ht="15.75" customHeight="1">
      <c r="A10" s="396" t="s">
        <v>735</v>
      </c>
      <c r="B10" s="396"/>
      <c r="C10" s="396"/>
      <c r="D10" s="396"/>
      <c r="E10" s="396"/>
      <c r="F10" s="396"/>
      <c r="G10" s="396"/>
      <c r="H10" s="396"/>
    </row>
    <row r="11" spans="1:8" ht="15.75" customHeight="1">
      <c r="A11" s="396" t="s">
        <v>653</v>
      </c>
      <c r="B11" s="396"/>
      <c r="C11" s="396"/>
      <c r="D11" s="396"/>
      <c r="E11" s="396"/>
      <c r="F11" s="396"/>
      <c r="G11" s="396"/>
      <c r="H11" s="396"/>
    </row>
    <row r="12" spans="1:8" ht="15.75">
      <c r="A12" s="405"/>
      <c r="B12" s="405"/>
      <c r="C12" s="405"/>
      <c r="D12" s="405"/>
      <c r="E12" s="405"/>
      <c r="F12" s="405"/>
      <c r="G12" s="405"/>
      <c r="H12" s="405"/>
    </row>
    <row r="13" spans="1:8" ht="47.25">
      <c r="A13" s="164" t="s">
        <v>5</v>
      </c>
      <c r="B13" s="164" t="s">
        <v>6</v>
      </c>
      <c r="C13" s="164" t="s">
        <v>7</v>
      </c>
      <c r="D13" s="164" t="s">
        <v>8</v>
      </c>
      <c r="E13" s="164" t="s">
        <v>9</v>
      </c>
      <c r="F13" s="164" t="s">
        <v>10</v>
      </c>
      <c r="G13" s="165" t="s">
        <v>11</v>
      </c>
      <c r="H13" s="164" t="s">
        <v>12</v>
      </c>
    </row>
    <row r="14" spans="1:8" ht="15.75" customHeight="1">
      <c r="A14" s="397" t="s">
        <v>13</v>
      </c>
      <c r="B14" s="397"/>
      <c r="C14" s="397"/>
      <c r="D14" s="397"/>
      <c r="E14" s="397"/>
      <c r="F14" s="397"/>
      <c r="G14" s="397"/>
      <c r="H14" s="397"/>
    </row>
    <row r="15" spans="1:8" ht="15.75" customHeight="1">
      <c r="A15" s="391" t="s">
        <v>14</v>
      </c>
      <c r="B15" s="391"/>
      <c r="C15" s="397" t="s">
        <v>15</v>
      </c>
      <c r="D15" s="397"/>
      <c r="E15" s="397"/>
      <c r="F15" s="397"/>
      <c r="G15" s="397"/>
      <c r="H15" s="397"/>
    </row>
    <row r="16" spans="1:8" ht="15.75" customHeight="1">
      <c r="A16" s="390" t="s">
        <v>16</v>
      </c>
      <c r="B16" s="391" t="s">
        <v>17</v>
      </c>
      <c r="C16" s="395" t="s">
        <v>18</v>
      </c>
      <c r="D16" s="390" t="s">
        <v>19</v>
      </c>
      <c r="E16" s="5" t="s">
        <v>20</v>
      </c>
      <c r="F16" s="390" t="s">
        <v>21</v>
      </c>
      <c r="G16" s="390"/>
      <c r="H16" s="390" t="s">
        <v>22</v>
      </c>
    </row>
    <row r="17" spans="1:8" ht="15.75" customHeight="1">
      <c r="A17" s="390"/>
      <c r="B17" s="391"/>
      <c r="C17" s="395"/>
      <c r="D17" s="390"/>
      <c r="E17" s="5" t="s">
        <v>23</v>
      </c>
      <c r="F17" s="390" t="s">
        <v>21</v>
      </c>
      <c r="G17" s="390"/>
      <c r="H17" s="390"/>
    </row>
    <row r="18" spans="1:8" ht="15.75">
      <c r="A18" s="390"/>
      <c r="B18" s="391"/>
      <c r="C18" s="395"/>
      <c r="D18" s="42" t="s">
        <v>24</v>
      </c>
      <c r="E18" s="5"/>
      <c r="F18" s="390" t="s">
        <v>21</v>
      </c>
      <c r="G18" s="390"/>
      <c r="H18" s="390"/>
    </row>
    <row r="19" spans="1:8" ht="15.75" customHeight="1">
      <c r="A19" s="390" t="s">
        <v>25</v>
      </c>
      <c r="B19" s="391" t="s">
        <v>26</v>
      </c>
      <c r="C19" s="395" t="s">
        <v>27</v>
      </c>
      <c r="D19" s="390" t="s">
        <v>19</v>
      </c>
      <c r="E19" s="5" t="s">
        <v>20</v>
      </c>
      <c r="F19" s="390" t="s">
        <v>21</v>
      </c>
      <c r="G19" s="390"/>
      <c r="H19" s="390" t="s">
        <v>28</v>
      </c>
    </row>
    <row r="20" spans="1:8" ht="15.75" customHeight="1">
      <c r="A20" s="390"/>
      <c r="B20" s="391"/>
      <c r="C20" s="395"/>
      <c r="D20" s="390"/>
      <c r="E20" s="5" t="s">
        <v>23</v>
      </c>
      <c r="F20" s="390" t="s">
        <v>21</v>
      </c>
      <c r="G20" s="390"/>
      <c r="H20" s="390"/>
    </row>
    <row r="21" spans="1:8" ht="15.75">
      <c r="A21" s="390"/>
      <c r="B21" s="391"/>
      <c r="C21" s="395"/>
      <c r="D21" s="42" t="s">
        <v>24</v>
      </c>
      <c r="E21" s="5"/>
      <c r="F21" s="390" t="s">
        <v>21</v>
      </c>
      <c r="G21" s="390"/>
      <c r="H21" s="390"/>
    </row>
    <row r="22" spans="1:8" ht="15.75" customHeight="1">
      <c r="A22" s="390" t="s">
        <v>29</v>
      </c>
      <c r="B22" s="391" t="s">
        <v>30</v>
      </c>
      <c r="C22" s="395" t="s">
        <v>31</v>
      </c>
      <c r="D22" s="390" t="s">
        <v>19</v>
      </c>
      <c r="E22" s="5" t="s">
        <v>20</v>
      </c>
      <c r="F22" s="390" t="s">
        <v>21</v>
      </c>
      <c r="G22" s="390"/>
      <c r="H22" s="390" t="s">
        <v>28</v>
      </c>
    </row>
    <row r="23" spans="1:8" ht="15.75" customHeight="1">
      <c r="A23" s="390"/>
      <c r="B23" s="391"/>
      <c r="C23" s="395"/>
      <c r="D23" s="390"/>
      <c r="E23" s="5" t="s">
        <v>23</v>
      </c>
      <c r="F23" s="390" t="s">
        <v>21</v>
      </c>
      <c r="G23" s="390"/>
      <c r="H23" s="390"/>
    </row>
    <row r="24" spans="1:8" ht="15.75">
      <c r="A24" s="390"/>
      <c r="B24" s="391"/>
      <c r="C24" s="395"/>
      <c r="D24" s="42" t="s">
        <v>24</v>
      </c>
      <c r="E24" s="5"/>
      <c r="F24" s="390" t="s">
        <v>21</v>
      </c>
      <c r="G24" s="390"/>
      <c r="H24" s="390"/>
    </row>
    <row r="25" spans="1:8" ht="15.75" customHeight="1">
      <c r="A25" s="390" t="s">
        <v>32</v>
      </c>
      <c r="B25" s="406" t="s">
        <v>33</v>
      </c>
      <c r="C25" s="391" t="s">
        <v>34</v>
      </c>
      <c r="D25" s="391"/>
      <c r="E25" s="391"/>
      <c r="F25" s="391"/>
      <c r="G25" s="391"/>
      <c r="H25" s="391"/>
    </row>
    <row r="26" spans="1:8" ht="15.75" customHeight="1">
      <c r="A26" s="390"/>
      <c r="B26" s="407"/>
      <c r="C26" s="78" t="s">
        <v>35</v>
      </c>
      <c r="D26" s="5" t="s">
        <v>19</v>
      </c>
      <c r="E26" s="5" t="s">
        <v>20</v>
      </c>
      <c r="F26" s="6">
        <v>13886</v>
      </c>
      <c r="G26" s="6">
        <f>F26*1.2</f>
        <v>16663.2</v>
      </c>
      <c r="H26" s="392" t="s">
        <v>36</v>
      </c>
    </row>
    <row r="27" spans="1:8" ht="15.75" customHeight="1">
      <c r="A27" s="390"/>
      <c r="B27" s="407"/>
      <c r="C27" s="78" t="s">
        <v>37</v>
      </c>
      <c r="D27" s="5" t="s">
        <v>19</v>
      </c>
      <c r="E27" s="5" t="s">
        <v>20</v>
      </c>
      <c r="F27" s="6">
        <v>15869</v>
      </c>
      <c r="G27" s="6">
        <f>F27*1.2</f>
        <v>19042.8</v>
      </c>
      <c r="H27" s="393"/>
    </row>
    <row r="28" spans="1:8" ht="15.75">
      <c r="A28" s="390"/>
      <c r="B28" s="407"/>
      <c r="C28" s="78" t="s">
        <v>38</v>
      </c>
      <c r="D28" s="5" t="s">
        <v>19</v>
      </c>
      <c r="E28" s="5" t="s">
        <v>20</v>
      </c>
      <c r="F28" s="6">
        <v>25450</v>
      </c>
      <c r="G28" s="6">
        <f>F28*1.2</f>
        <v>30540</v>
      </c>
      <c r="H28" s="393"/>
    </row>
    <row r="29" spans="1:8" ht="15.75">
      <c r="A29" s="390"/>
      <c r="B29" s="407"/>
      <c r="C29" s="78" t="s">
        <v>39</v>
      </c>
      <c r="D29" s="5" t="s">
        <v>19</v>
      </c>
      <c r="E29" s="5" t="s">
        <v>20</v>
      </c>
      <c r="F29" s="6">
        <v>18178</v>
      </c>
      <c r="G29" s="6">
        <f>F29*1.2</f>
        <v>21813.6</v>
      </c>
      <c r="H29" s="393"/>
    </row>
    <row r="30" spans="1:8" ht="15.75">
      <c r="A30" s="390"/>
      <c r="B30" s="407"/>
      <c r="C30" s="78" t="s">
        <v>40</v>
      </c>
      <c r="D30" s="5" t="s">
        <v>19</v>
      </c>
      <c r="E30" s="5" t="s">
        <v>20</v>
      </c>
      <c r="F30" s="6">
        <v>23234</v>
      </c>
      <c r="G30" s="6">
        <f>F30*1.2</f>
        <v>27880.8</v>
      </c>
      <c r="H30" s="394"/>
    </row>
    <row r="31" spans="1:8" ht="15.75">
      <c r="A31" s="390"/>
      <c r="B31" s="407"/>
      <c r="C31" s="390" t="s">
        <v>41</v>
      </c>
      <c r="D31" s="5" t="s">
        <v>19</v>
      </c>
      <c r="E31" s="5" t="s">
        <v>20</v>
      </c>
      <c r="F31" s="6">
        <v>2399</v>
      </c>
      <c r="G31" s="6">
        <f>F31*1.18</f>
        <v>2830.8199999999997</v>
      </c>
      <c r="H31" s="390"/>
    </row>
    <row r="32" spans="1:8" ht="15.75">
      <c r="A32" s="390"/>
      <c r="B32" s="408"/>
      <c r="C32" s="390"/>
      <c r="D32" s="5" t="s">
        <v>19</v>
      </c>
      <c r="E32" s="5" t="s">
        <v>23</v>
      </c>
      <c r="F32" s="6">
        <v>2561</v>
      </c>
      <c r="G32" s="6">
        <f>F32*1.18</f>
        <v>3021.98</v>
      </c>
      <c r="H32" s="390"/>
    </row>
    <row r="33" spans="1:8" ht="15.75">
      <c r="A33" s="390" t="s">
        <v>42</v>
      </c>
      <c r="B33" s="406" t="s">
        <v>43</v>
      </c>
      <c r="C33" s="391" t="s">
        <v>44</v>
      </c>
      <c r="D33" s="391"/>
      <c r="E33" s="391"/>
      <c r="F33" s="391"/>
      <c r="G33" s="391"/>
      <c r="H33" s="391"/>
    </row>
    <row r="34" spans="1:8" ht="31.5">
      <c r="A34" s="390"/>
      <c r="B34" s="407"/>
      <c r="C34" s="5" t="s">
        <v>45</v>
      </c>
      <c r="D34" s="5" t="s">
        <v>19</v>
      </c>
      <c r="E34" s="5" t="s">
        <v>20</v>
      </c>
      <c r="F34" s="61">
        <v>6400</v>
      </c>
      <c r="G34" s="61">
        <f>F34*1.2</f>
        <v>7680</v>
      </c>
      <c r="H34" s="42" t="s">
        <v>46</v>
      </c>
    </row>
    <row r="35" spans="1:8" ht="31.5">
      <c r="A35" s="390"/>
      <c r="B35" s="408"/>
      <c r="C35" s="5" t="s">
        <v>47</v>
      </c>
      <c r="D35" s="5" t="s">
        <v>19</v>
      </c>
      <c r="E35" s="5" t="s">
        <v>20</v>
      </c>
      <c r="F35" s="61">
        <v>4414</v>
      </c>
      <c r="G35" s="61">
        <f>F35*1.2</f>
        <v>5296.8</v>
      </c>
      <c r="H35" s="42" t="s">
        <v>46</v>
      </c>
    </row>
    <row r="36" spans="1:8" ht="15.75" customHeight="1">
      <c r="A36" s="390" t="s">
        <v>48</v>
      </c>
      <c r="B36" s="391" t="s">
        <v>49</v>
      </c>
      <c r="C36" s="390" t="s">
        <v>50</v>
      </c>
      <c r="D36" s="390" t="s">
        <v>19</v>
      </c>
      <c r="E36" s="5" t="s">
        <v>20</v>
      </c>
      <c r="F36" s="390" t="s">
        <v>21</v>
      </c>
      <c r="G36" s="390"/>
      <c r="H36" s="390"/>
    </row>
    <row r="37" spans="1:8" ht="15.75" customHeight="1">
      <c r="A37" s="390"/>
      <c r="B37" s="391"/>
      <c r="C37" s="390"/>
      <c r="D37" s="390"/>
      <c r="E37" s="5" t="s">
        <v>23</v>
      </c>
      <c r="F37" s="390" t="s">
        <v>21</v>
      </c>
      <c r="G37" s="390"/>
      <c r="H37" s="390"/>
    </row>
    <row r="38" spans="1:8" ht="15.75">
      <c r="A38" s="390"/>
      <c r="B38" s="391"/>
      <c r="C38" s="390"/>
      <c r="D38" s="5" t="s">
        <v>24</v>
      </c>
      <c r="E38" s="5" t="s">
        <v>24</v>
      </c>
      <c r="F38" s="390" t="s">
        <v>21</v>
      </c>
      <c r="G38" s="390"/>
      <c r="H38" s="390"/>
    </row>
    <row r="39" spans="1:8" ht="15.75" customHeight="1">
      <c r="A39" s="391" t="s">
        <v>51</v>
      </c>
      <c r="B39" s="391"/>
      <c r="C39" s="391"/>
      <c r="D39" s="391"/>
      <c r="E39" s="391"/>
      <c r="F39" s="391"/>
      <c r="G39" s="391"/>
      <c r="H39" s="391"/>
    </row>
    <row r="40" spans="1:8" ht="15.75" customHeight="1">
      <c r="A40" s="391" t="s">
        <v>52</v>
      </c>
      <c r="B40" s="391"/>
      <c r="C40" s="391" t="s">
        <v>53</v>
      </c>
      <c r="D40" s="391"/>
      <c r="E40" s="391"/>
      <c r="F40" s="391"/>
      <c r="G40" s="391"/>
      <c r="H40" s="391"/>
    </row>
    <row r="41" spans="1:8" ht="15.75" customHeight="1">
      <c r="A41" s="390" t="s">
        <v>54</v>
      </c>
      <c r="B41" s="391" t="s">
        <v>55</v>
      </c>
      <c r="C41" s="390" t="s">
        <v>56</v>
      </c>
      <c r="D41" s="390" t="s">
        <v>19</v>
      </c>
      <c r="E41" s="11" t="s">
        <v>20</v>
      </c>
      <c r="F41" s="390" t="s">
        <v>21</v>
      </c>
      <c r="G41" s="390"/>
      <c r="H41" s="390"/>
    </row>
    <row r="42" spans="1:8" ht="15.75" customHeight="1">
      <c r="A42" s="390"/>
      <c r="B42" s="391"/>
      <c r="C42" s="390"/>
      <c r="D42" s="390"/>
      <c r="E42" s="11" t="s">
        <v>23</v>
      </c>
      <c r="F42" s="390" t="s">
        <v>21</v>
      </c>
      <c r="G42" s="390"/>
      <c r="H42" s="390"/>
    </row>
    <row r="43" spans="1:8" ht="15.75">
      <c r="A43" s="390"/>
      <c r="B43" s="391"/>
      <c r="C43" s="390"/>
      <c r="D43" s="5" t="s">
        <v>24</v>
      </c>
      <c r="E43" s="5"/>
      <c r="F43" s="390" t="s">
        <v>21</v>
      </c>
      <c r="G43" s="390"/>
      <c r="H43" s="390"/>
    </row>
    <row r="44" spans="1:8" ht="78.75">
      <c r="A44" s="384" t="s">
        <v>57</v>
      </c>
      <c r="B44" s="406" t="s">
        <v>58</v>
      </c>
      <c r="C44" s="384" t="s">
        <v>59</v>
      </c>
      <c r="D44" s="384" t="s">
        <v>60</v>
      </c>
      <c r="E44" s="387" t="s">
        <v>61</v>
      </c>
      <c r="F44" s="51">
        <v>300</v>
      </c>
      <c r="G44" s="51">
        <f aca="true" t="shared" si="0" ref="G44:G51">F44*1.2</f>
        <v>360</v>
      </c>
      <c r="H44" s="90" t="s">
        <v>654</v>
      </c>
    </row>
    <row r="45" spans="1:8" ht="78.75">
      <c r="A45" s="385"/>
      <c r="B45" s="407"/>
      <c r="C45" s="385"/>
      <c r="D45" s="385"/>
      <c r="E45" s="388"/>
      <c r="F45" s="51">
        <v>600</v>
      </c>
      <c r="G45" s="51">
        <f t="shared" si="0"/>
        <v>720</v>
      </c>
      <c r="H45" s="90" t="s">
        <v>655</v>
      </c>
    </row>
    <row r="46" spans="1:8" ht="78.75">
      <c r="A46" s="385"/>
      <c r="B46" s="407"/>
      <c r="C46" s="385"/>
      <c r="D46" s="386"/>
      <c r="E46" s="389"/>
      <c r="F46" s="51">
        <v>1000</v>
      </c>
      <c r="G46" s="51">
        <f t="shared" si="0"/>
        <v>1200</v>
      </c>
      <c r="H46" s="90" t="s">
        <v>656</v>
      </c>
    </row>
    <row r="47" spans="1:8" ht="78.75">
      <c r="A47" s="385"/>
      <c r="B47" s="407"/>
      <c r="C47" s="385"/>
      <c r="D47" s="384" t="s">
        <v>60</v>
      </c>
      <c r="E47" s="387" t="s">
        <v>657</v>
      </c>
      <c r="F47" s="51">
        <v>500</v>
      </c>
      <c r="G47" s="51">
        <f t="shared" si="0"/>
        <v>600</v>
      </c>
      <c r="H47" s="90" t="s">
        <v>654</v>
      </c>
    </row>
    <row r="48" spans="1:8" ht="78.75">
      <c r="A48" s="385"/>
      <c r="B48" s="407"/>
      <c r="C48" s="385"/>
      <c r="D48" s="385"/>
      <c r="E48" s="388"/>
      <c r="F48" s="51">
        <v>750</v>
      </c>
      <c r="G48" s="51">
        <f t="shared" si="0"/>
        <v>900</v>
      </c>
      <c r="H48" s="90" t="s">
        <v>655</v>
      </c>
    </row>
    <row r="49" spans="1:8" ht="78.75">
      <c r="A49" s="385"/>
      <c r="B49" s="407"/>
      <c r="C49" s="385"/>
      <c r="D49" s="386"/>
      <c r="E49" s="389"/>
      <c r="F49" s="51">
        <v>1000</v>
      </c>
      <c r="G49" s="51">
        <f t="shared" si="0"/>
        <v>1200</v>
      </c>
      <c r="H49" s="90" t="s">
        <v>656</v>
      </c>
    </row>
    <row r="50" spans="1:8" ht="78.75">
      <c r="A50" s="385"/>
      <c r="B50" s="407"/>
      <c r="C50" s="385"/>
      <c r="D50" s="390" t="s">
        <v>62</v>
      </c>
      <c r="E50" s="11" t="s">
        <v>24</v>
      </c>
      <c r="F50" s="10">
        <v>2112</v>
      </c>
      <c r="G50" s="61">
        <f t="shared" si="0"/>
        <v>2534.4</v>
      </c>
      <c r="H50" s="90" t="s">
        <v>63</v>
      </c>
    </row>
    <row r="51" spans="1:8" ht="78.75">
      <c r="A51" s="385"/>
      <c r="B51" s="407"/>
      <c r="C51" s="385"/>
      <c r="D51" s="390"/>
      <c r="E51" s="11" t="s">
        <v>24</v>
      </c>
      <c r="F51" s="10">
        <v>3168</v>
      </c>
      <c r="G51" s="61">
        <f t="shared" si="0"/>
        <v>3801.6</v>
      </c>
      <c r="H51" s="90" t="s">
        <v>64</v>
      </c>
    </row>
    <row r="52" spans="1:8" ht="47.25">
      <c r="A52" s="385"/>
      <c r="B52" s="407"/>
      <c r="C52" s="385"/>
      <c r="D52" s="5" t="s">
        <v>60</v>
      </c>
      <c r="E52" s="11" t="s">
        <v>19</v>
      </c>
      <c r="F52" s="420" t="s">
        <v>21</v>
      </c>
      <c r="G52" s="421"/>
      <c r="H52" s="42" t="s">
        <v>65</v>
      </c>
    </row>
    <row r="53" spans="1:8" ht="15.75">
      <c r="A53" s="386"/>
      <c r="B53" s="408"/>
      <c r="C53" s="386"/>
      <c r="D53" s="50" t="s">
        <v>66</v>
      </c>
      <c r="E53" s="11" t="s">
        <v>24</v>
      </c>
      <c r="F53" s="420" t="s">
        <v>21</v>
      </c>
      <c r="G53" s="421"/>
      <c r="H53" s="58"/>
    </row>
    <row r="54" spans="1:8" ht="15.75">
      <c r="A54" s="391" t="s">
        <v>67</v>
      </c>
      <c r="B54" s="391"/>
      <c r="C54" s="391" t="s">
        <v>68</v>
      </c>
      <c r="D54" s="391"/>
      <c r="E54" s="391"/>
      <c r="F54" s="391"/>
      <c r="G54" s="391"/>
      <c r="H54" s="391"/>
    </row>
    <row r="55" spans="1:8" ht="31.5">
      <c r="A55" s="393">
        <v>9</v>
      </c>
      <c r="B55" s="417" t="s">
        <v>69</v>
      </c>
      <c r="C55" s="71" t="s">
        <v>70</v>
      </c>
      <c r="D55" s="78" t="s">
        <v>71</v>
      </c>
      <c r="E55" s="11" t="s">
        <v>20</v>
      </c>
      <c r="F55" s="10">
        <v>993</v>
      </c>
      <c r="G55" s="8">
        <f>F55*1.2</f>
        <v>1191.6</v>
      </c>
      <c r="H55" s="42" t="s">
        <v>72</v>
      </c>
    </row>
    <row r="56" spans="1:8" ht="15.75">
      <c r="A56" s="393"/>
      <c r="B56" s="417"/>
      <c r="C56" s="42" t="s">
        <v>70</v>
      </c>
      <c r="D56" s="78" t="s">
        <v>71</v>
      </c>
      <c r="E56" s="11" t="s">
        <v>20</v>
      </c>
      <c r="F56" s="10">
        <v>993</v>
      </c>
      <c r="G56" s="8">
        <f>F56*1.2</f>
        <v>1191.6</v>
      </c>
      <c r="H56" s="42" t="s">
        <v>73</v>
      </c>
    </row>
    <row r="57" spans="1:8" ht="126">
      <c r="A57" s="54">
        <v>10</v>
      </c>
      <c r="B57" s="41" t="s">
        <v>74</v>
      </c>
      <c r="C57" s="78" t="s">
        <v>75</v>
      </c>
      <c r="D57" s="43" t="s">
        <v>76</v>
      </c>
      <c r="E57" s="11" t="s">
        <v>20</v>
      </c>
      <c r="F57" s="99">
        <v>129</v>
      </c>
      <c r="G57" s="8">
        <f>F57*1.2</f>
        <v>154.79999999999998</v>
      </c>
      <c r="H57" s="78" t="s">
        <v>691</v>
      </c>
    </row>
    <row r="58" spans="1:8" ht="15.75" customHeight="1">
      <c r="A58" s="43">
        <v>11</v>
      </c>
      <c r="B58" s="41" t="s">
        <v>77</v>
      </c>
      <c r="C58" s="69" t="s">
        <v>78</v>
      </c>
      <c r="D58" s="69" t="s">
        <v>79</v>
      </c>
      <c r="E58" s="8" t="s">
        <v>80</v>
      </c>
      <c r="F58" s="11">
        <v>473</v>
      </c>
      <c r="G58" s="8">
        <f>F58*1.2</f>
        <v>567.6</v>
      </c>
      <c r="H58" s="78" t="s">
        <v>640</v>
      </c>
    </row>
    <row r="59" spans="1:8" ht="78.75">
      <c r="A59" s="169">
        <v>12</v>
      </c>
      <c r="B59" s="41" t="s">
        <v>81</v>
      </c>
      <c r="C59" s="69" t="s">
        <v>82</v>
      </c>
      <c r="D59" s="78" t="s">
        <v>83</v>
      </c>
      <c r="E59" s="78"/>
      <c r="F59" s="403" t="s">
        <v>84</v>
      </c>
      <c r="G59" s="404"/>
      <c r="H59" s="78" t="s">
        <v>85</v>
      </c>
    </row>
    <row r="60" spans="1:8" ht="15.75">
      <c r="A60" s="423" t="s">
        <v>86</v>
      </c>
      <c r="B60" s="424"/>
      <c r="C60" s="425" t="s">
        <v>87</v>
      </c>
      <c r="D60" s="426"/>
      <c r="E60" s="426"/>
      <c r="F60" s="426"/>
      <c r="G60" s="426"/>
      <c r="H60" s="427"/>
    </row>
    <row r="61" spans="1:8" ht="33" customHeight="1">
      <c r="A61" s="67">
        <v>13</v>
      </c>
      <c r="B61" s="41" t="s">
        <v>88</v>
      </c>
      <c r="C61" s="78" t="s">
        <v>89</v>
      </c>
      <c r="D61" s="78" t="s">
        <v>19</v>
      </c>
      <c r="E61" s="8" t="s">
        <v>80</v>
      </c>
      <c r="F61" s="428" t="s">
        <v>21</v>
      </c>
      <c r="G61" s="429"/>
      <c r="H61" s="78" t="s">
        <v>90</v>
      </c>
    </row>
    <row r="62" spans="1:8" ht="15.75">
      <c r="A62" s="418">
        <v>14</v>
      </c>
      <c r="B62" s="406" t="s">
        <v>91</v>
      </c>
      <c r="C62" s="409" t="s">
        <v>92</v>
      </c>
      <c r="D62" s="411" t="s">
        <v>19</v>
      </c>
      <c r="E62" s="11" t="s">
        <v>20</v>
      </c>
      <c r="F62" s="413" t="s">
        <v>21</v>
      </c>
      <c r="G62" s="414"/>
      <c r="H62" s="409" t="s">
        <v>93</v>
      </c>
    </row>
    <row r="63" spans="1:8" ht="15.75">
      <c r="A63" s="419"/>
      <c r="B63" s="408"/>
      <c r="C63" s="410"/>
      <c r="D63" s="412"/>
      <c r="E63" s="8" t="s">
        <v>23</v>
      </c>
      <c r="F63" s="415"/>
      <c r="G63" s="416"/>
      <c r="H63" s="410"/>
    </row>
    <row r="64" spans="1:8" ht="15.75">
      <c r="A64" s="422">
        <v>15</v>
      </c>
      <c r="B64" s="391" t="s">
        <v>94</v>
      </c>
      <c r="C64" s="418" t="s">
        <v>95</v>
      </c>
      <c r="D64" s="78"/>
      <c r="E64" s="11"/>
      <c r="F64" s="78"/>
      <c r="G64" s="8"/>
      <c r="H64" s="78"/>
    </row>
    <row r="65" spans="1:8" ht="31.5">
      <c r="A65" s="419"/>
      <c r="B65" s="391"/>
      <c r="C65" s="419"/>
      <c r="D65" s="78" t="s">
        <v>96</v>
      </c>
      <c r="E65" s="11" t="s">
        <v>20</v>
      </c>
      <c r="F65" s="78">
        <v>212</v>
      </c>
      <c r="G65" s="8">
        <f>F65*1.2</f>
        <v>254.39999999999998</v>
      </c>
      <c r="H65" s="73" t="s">
        <v>97</v>
      </c>
    </row>
    <row r="66" spans="1:8" ht="31.5">
      <c r="A66" s="43">
        <v>16</v>
      </c>
      <c r="B66" s="41" t="s">
        <v>98</v>
      </c>
      <c r="C66" s="78" t="s">
        <v>99</v>
      </c>
      <c r="D66" s="69" t="s">
        <v>83</v>
      </c>
      <c r="E66" s="8" t="s">
        <v>80</v>
      </c>
      <c r="F66" s="61">
        <v>2181.91</v>
      </c>
      <c r="G66" s="61">
        <f>F66*1.2</f>
        <v>2618.292</v>
      </c>
      <c r="H66" s="78"/>
    </row>
    <row r="67" spans="1:8" ht="15.75">
      <c r="A67" s="32"/>
      <c r="B67" s="45"/>
      <c r="C67" s="83"/>
      <c r="D67" s="110"/>
      <c r="E67" s="38"/>
      <c r="F67" s="48"/>
      <c r="G67" s="48"/>
      <c r="H67" s="83"/>
    </row>
    <row r="68" spans="1:8" ht="15.75">
      <c r="A68" s="85" t="s">
        <v>222</v>
      </c>
      <c r="B68" s="166"/>
      <c r="C68" s="83"/>
      <c r="D68" s="110"/>
      <c r="E68" s="38"/>
      <c r="F68" s="48"/>
      <c r="G68" s="48"/>
      <c r="H68" s="83"/>
    </row>
    <row r="69" spans="1:8" ht="15.75">
      <c r="A69" s="32"/>
      <c r="B69" s="45"/>
      <c r="C69" s="83"/>
      <c r="D69" s="110"/>
      <c r="E69" s="38"/>
      <c r="F69" s="48"/>
      <c r="G69" s="48"/>
      <c r="H69" s="83"/>
    </row>
    <row r="70" spans="1:8" ht="15.75">
      <c r="A70" s="28" t="s">
        <v>627</v>
      </c>
      <c r="B70" s="28"/>
      <c r="C70" s="28"/>
      <c r="D70" s="4"/>
      <c r="E70" s="37" t="s">
        <v>628</v>
      </c>
      <c r="F70" s="29"/>
      <c r="G70" s="30"/>
      <c r="H70" s="31"/>
    </row>
    <row r="71" spans="1:8" ht="15.75">
      <c r="A71" s="28"/>
      <c r="B71" s="28"/>
      <c r="C71" s="28"/>
      <c r="D71" s="4"/>
      <c r="E71" s="3"/>
      <c r="F71" s="29"/>
      <c r="G71" s="30"/>
      <c r="H71" s="31"/>
    </row>
    <row r="72" spans="1:8" ht="15.75">
      <c r="A72" s="28" t="s">
        <v>101</v>
      </c>
      <c r="B72" s="28"/>
      <c r="C72" s="28"/>
      <c r="D72" s="4"/>
      <c r="E72" s="37" t="s">
        <v>102</v>
      </c>
      <c r="F72" s="33"/>
      <c r="G72" s="34"/>
      <c r="H72" s="35"/>
    </row>
    <row r="73" spans="1:8" ht="15.75">
      <c r="A73" s="28"/>
      <c r="B73" s="28"/>
      <c r="C73" s="28"/>
      <c r="D73" s="4"/>
      <c r="E73" s="3"/>
      <c r="F73" s="33"/>
      <c r="G73" s="34"/>
      <c r="H73" s="35"/>
    </row>
    <row r="74" spans="1:8" ht="15.75">
      <c r="A74" s="28" t="s">
        <v>103</v>
      </c>
      <c r="B74" s="28"/>
      <c r="C74" s="28"/>
      <c r="D74" s="4"/>
      <c r="E74" s="37" t="s">
        <v>104</v>
      </c>
      <c r="F74" s="100"/>
      <c r="G74" s="101"/>
      <c r="H74" s="102"/>
    </row>
    <row r="75" spans="1:8" ht="15.75">
      <c r="A75" s="28"/>
      <c r="B75" s="28"/>
      <c r="C75" s="28"/>
      <c r="D75" s="16"/>
      <c r="E75" s="16"/>
      <c r="F75" s="16"/>
      <c r="G75" s="18"/>
      <c r="H75" s="19"/>
    </row>
    <row r="76" spans="1:8" ht="15.75">
      <c r="A76" s="28" t="s">
        <v>105</v>
      </c>
      <c r="B76" s="28"/>
      <c r="C76" s="28"/>
      <c r="D76" s="32"/>
      <c r="E76" s="35" t="s">
        <v>106</v>
      </c>
      <c r="F76" s="33"/>
      <c r="G76" s="34"/>
      <c r="H76" s="35"/>
    </row>
  </sheetData>
  <sheetProtection/>
  <mergeCells count="92">
    <mergeCell ref="B64:B65"/>
    <mergeCell ref="C64:C65"/>
    <mergeCell ref="F52:G52"/>
    <mergeCell ref="F53:G53"/>
    <mergeCell ref="B33:B35"/>
    <mergeCell ref="A62:A63"/>
    <mergeCell ref="A64:A65"/>
    <mergeCell ref="A60:B60"/>
    <mergeCell ref="C60:H60"/>
    <mergeCell ref="F61:G61"/>
    <mergeCell ref="B62:B63"/>
    <mergeCell ref="C62:C63"/>
    <mergeCell ref="D62:D63"/>
    <mergeCell ref="F62:G63"/>
    <mergeCell ref="H62:H63"/>
    <mergeCell ref="D50:D51"/>
    <mergeCell ref="A54:B54"/>
    <mergeCell ref="C54:H54"/>
    <mergeCell ref="A55:A56"/>
    <mergeCell ref="B55:B56"/>
    <mergeCell ref="F59:G59"/>
    <mergeCell ref="F43:G43"/>
    <mergeCell ref="A12:H12"/>
    <mergeCell ref="A44:A53"/>
    <mergeCell ref="B44:B53"/>
    <mergeCell ref="C44:C53"/>
    <mergeCell ref="D44:D46"/>
    <mergeCell ref="E44:E46"/>
    <mergeCell ref="A25:A32"/>
    <mergeCell ref="B25:B32"/>
    <mergeCell ref="C25:H25"/>
    <mergeCell ref="F37:G37"/>
    <mergeCell ref="F38:G38"/>
    <mergeCell ref="F42:G42"/>
    <mergeCell ref="C19:C21"/>
    <mergeCell ref="D19:D20"/>
    <mergeCell ref="F21:G21"/>
    <mergeCell ref="F22:G22"/>
    <mergeCell ref="F23:G23"/>
    <mergeCell ref="F24:G24"/>
    <mergeCell ref="G2:H2"/>
    <mergeCell ref="G3:H3"/>
    <mergeCell ref="G4:H4"/>
    <mergeCell ref="G5:H5"/>
    <mergeCell ref="G6:H6"/>
    <mergeCell ref="A8:H8"/>
    <mergeCell ref="F16:G16"/>
    <mergeCell ref="H16:H18"/>
    <mergeCell ref="F17:G17"/>
    <mergeCell ref="F18:G18"/>
    <mergeCell ref="A9:H9"/>
    <mergeCell ref="A10:H10"/>
    <mergeCell ref="A11:H11"/>
    <mergeCell ref="A14:H14"/>
    <mergeCell ref="A15:B15"/>
    <mergeCell ref="C15:H15"/>
    <mergeCell ref="A19:A21"/>
    <mergeCell ref="B19:B21"/>
    <mergeCell ref="A16:A18"/>
    <mergeCell ref="B16:B18"/>
    <mergeCell ref="C16:C18"/>
    <mergeCell ref="D16:D17"/>
    <mergeCell ref="D36:D37"/>
    <mergeCell ref="F36:G36"/>
    <mergeCell ref="H19:H21"/>
    <mergeCell ref="A22:A24"/>
    <mergeCell ref="B22:B24"/>
    <mergeCell ref="C22:C24"/>
    <mergeCell ref="D22:D23"/>
    <mergeCell ref="H22:H24"/>
    <mergeCell ref="F19:G19"/>
    <mergeCell ref="F20:G20"/>
    <mergeCell ref="F41:G41"/>
    <mergeCell ref="H41:H43"/>
    <mergeCell ref="H26:H30"/>
    <mergeCell ref="C31:C32"/>
    <mergeCell ref="H31:H32"/>
    <mergeCell ref="A33:A35"/>
    <mergeCell ref="C33:H33"/>
    <mergeCell ref="A36:A38"/>
    <mergeCell ref="B36:B38"/>
    <mergeCell ref="C36:C38"/>
    <mergeCell ref="D47:D49"/>
    <mergeCell ref="E47:E49"/>
    <mergeCell ref="H36:H38"/>
    <mergeCell ref="A39:H39"/>
    <mergeCell ref="A40:B40"/>
    <mergeCell ref="C40:H40"/>
    <mergeCell ref="A41:A43"/>
    <mergeCell ref="B41:B43"/>
    <mergeCell ref="C41:C43"/>
    <mergeCell ref="D41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00390625" style="12" customWidth="1"/>
    <col min="2" max="2" width="12.57421875" style="12" customWidth="1"/>
    <col min="3" max="3" width="77.7109375" style="12" customWidth="1"/>
    <col min="4" max="4" width="15.140625" style="12" customWidth="1"/>
    <col min="5" max="5" width="33.140625" style="12" bestFit="1" customWidth="1"/>
    <col min="6" max="6" width="18.140625" style="12" customWidth="1"/>
    <col min="7" max="7" width="18.140625" style="15" customWidth="1"/>
    <col min="8" max="8" width="68.28125" style="15" customWidth="1"/>
    <col min="9" max="9" width="83.57421875" style="14" customWidth="1"/>
    <col min="10" max="16384" width="9.140625" style="13" customWidth="1"/>
  </cols>
  <sheetData>
    <row r="1" spans="7:9" ht="15.75">
      <c r="G1" s="104"/>
      <c r="H1" s="14"/>
      <c r="I1" s="17"/>
    </row>
    <row r="2" spans="7:9" ht="15.75">
      <c r="G2" s="398" t="s">
        <v>0</v>
      </c>
      <c r="H2" s="398"/>
      <c r="I2" s="20"/>
    </row>
    <row r="3" spans="7:9" ht="15.75">
      <c r="G3" s="399" t="s">
        <v>1</v>
      </c>
      <c r="H3" s="399"/>
      <c r="I3" s="26"/>
    </row>
    <row r="4" spans="7:9" ht="15.75">
      <c r="G4" s="400" t="s">
        <v>2</v>
      </c>
      <c r="H4" s="400"/>
      <c r="I4" s="17"/>
    </row>
    <row r="5" spans="1:9" s="23" customFormat="1" ht="15.75">
      <c r="A5" s="21"/>
      <c r="B5" s="22"/>
      <c r="C5" s="22"/>
      <c r="G5" s="114"/>
      <c r="H5" s="20"/>
      <c r="I5" s="14"/>
    </row>
    <row r="6" spans="1:9" s="23" customFormat="1" ht="15.75">
      <c r="A6" s="21"/>
      <c r="B6" s="22"/>
      <c r="C6" s="22"/>
      <c r="F6" s="2"/>
      <c r="G6" s="126" t="s">
        <v>3</v>
      </c>
      <c r="H6" s="126"/>
      <c r="I6" s="2"/>
    </row>
    <row r="7" spans="1:9" s="23" customFormat="1" ht="15.75">
      <c r="A7" s="21"/>
      <c r="B7" s="22"/>
      <c r="C7" s="22"/>
      <c r="F7" s="25"/>
      <c r="G7" s="106"/>
      <c r="H7" s="105"/>
      <c r="I7" s="27"/>
    </row>
    <row r="8" spans="1:9" ht="15.75" customHeight="1">
      <c r="A8" s="396" t="s">
        <v>4</v>
      </c>
      <c r="B8" s="396"/>
      <c r="C8" s="396"/>
      <c r="D8" s="396"/>
      <c r="E8" s="396"/>
      <c r="F8" s="396"/>
      <c r="G8" s="396"/>
      <c r="H8" s="396"/>
      <c r="I8" s="316"/>
    </row>
    <row r="9" spans="1:9" ht="15.75" customHeight="1">
      <c r="A9" s="396" t="s">
        <v>202</v>
      </c>
      <c r="B9" s="396"/>
      <c r="C9" s="396"/>
      <c r="D9" s="396"/>
      <c r="E9" s="396"/>
      <c r="F9" s="396"/>
      <c r="G9" s="396"/>
      <c r="H9" s="396"/>
      <c r="I9" s="316"/>
    </row>
    <row r="10" spans="1:9" ht="15.75" customHeight="1">
      <c r="A10" s="396" t="s">
        <v>626</v>
      </c>
      <c r="B10" s="396"/>
      <c r="C10" s="396"/>
      <c r="D10" s="396"/>
      <c r="E10" s="396"/>
      <c r="F10" s="396"/>
      <c r="G10" s="396"/>
      <c r="H10" s="396"/>
      <c r="I10" s="316"/>
    </row>
    <row r="11" spans="1:9" ht="15.75" customHeight="1">
      <c r="A11" s="396" t="s">
        <v>653</v>
      </c>
      <c r="B11" s="396"/>
      <c r="C11" s="396"/>
      <c r="D11" s="396"/>
      <c r="E11" s="396"/>
      <c r="F11" s="396"/>
      <c r="G11" s="396"/>
      <c r="H11" s="396"/>
      <c r="I11" s="316"/>
    </row>
    <row r="12" spans="1:9" ht="15.75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47.25">
      <c r="A13" s="322" t="s">
        <v>5</v>
      </c>
      <c r="B13" s="322" t="s">
        <v>6</v>
      </c>
      <c r="C13" s="322" t="s">
        <v>7</v>
      </c>
      <c r="D13" s="322" t="s">
        <v>8</v>
      </c>
      <c r="E13" s="322" t="s">
        <v>9</v>
      </c>
      <c r="F13" s="322" t="s">
        <v>10</v>
      </c>
      <c r="G13" s="323" t="s">
        <v>11</v>
      </c>
      <c r="H13" s="322" t="s">
        <v>12</v>
      </c>
      <c r="I13" s="46"/>
    </row>
    <row r="14" spans="1:9" ht="15.75">
      <c r="A14" s="762" t="s">
        <v>13</v>
      </c>
      <c r="B14" s="762"/>
      <c r="C14" s="762"/>
      <c r="D14" s="762"/>
      <c r="E14" s="762"/>
      <c r="F14" s="677"/>
      <c r="G14" s="677"/>
      <c r="H14" s="762"/>
      <c r="I14" s="16"/>
    </row>
    <row r="15" spans="1:9" ht="15.75">
      <c r="A15" s="761" t="s">
        <v>14</v>
      </c>
      <c r="B15" s="761"/>
      <c r="C15" s="762" t="s">
        <v>15</v>
      </c>
      <c r="D15" s="762"/>
      <c r="E15" s="762"/>
      <c r="F15" s="677"/>
      <c r="G15" s="677"/>
      <c r="H15" s="762"/>
      <c r="I15" s="16"/>
    </row>
    <row r="16" spans="1:9" ht="15.75">
      <c r="A16" s="821" t="s">
        <v>16</v>
      </c>
      <c r="B16" s="761" t="s">
        <v>17</v>
      </c>
      <c r="C16" s="499" t="s">
        <v>18</v>
      </c>
      <c r="D16" s="821" t="s">
        <v>19</v>
      </c>
      <c r="E16" s="207" t="s">
        <v>20</v>
      </c>
      <c r="F16" s="770" t="s">
        <v>21</v>
      </c>
      <c r="G16" s="771"/>
      <c r="H16" s="821" t="s">
        <v>22</v>
      </c>
      <c r="I16" s="84"/>
    </row>
    <row r="17" spans="1:9" ht="15.75">
      <c r="A17" s="821"/>
      <c r="B17" s="761"/>
      <c r="C17" s="499"/>
      <c r="D17" s="821"/>
      <c r="E17" s="207" t="s">
        <v>112</v>
      </c>
      <c r="F17" s="770" t="s">
        <v>21</v>
      </c>
      <c r="G17" s="771"/>
      <c r="H17" s="821"/>
      <c r="I17" s="84"/>
    </row>
    <row r="18" spans="1:9" ht="15.75">
      <c r="A18" s="821"/>
      <c r="B18" s="761"/>
      <c r="C18" s="499"/>
      <c r="D18" s="205" t="s">
        <v>24</v>
      </c>
      <c r="E18" s="317"/>
      <c r="F18" s="770" t="s">
        <v>21</v>
      </c>
      <c r="G18" s="771"/>
      <c r="H18" s="821"/>
      <c r="I18" s="84"/>
    </row>
    <row r="19" spans="1:9" ht="15.75">
      <c r="A19" s="821" t="s">
        <v>25</v>
      </c>
      <c r="B19" s="761" t="s">
        <v>26</v>
      </c>
      <c r="C19" s="499" t="s">
        <v>570</v>
      </c>
      <c r="D19" s="821" t="s">
        <v>19</v>
      </c>
      <c r="E19" s="207" t="s">
        <v>20</v>
      </c>
      <c r="F19" s="770" t="s">
        <v>21</v>
      </c>
      <c r="G19" s="771"/>
      <c r="H19" s="821" t="s">
        <v>28</v>
      </c>
      <c r="I19" s="84"/>
    </row>
    <row r="20" spans="1:9" ht="15.75">
      <c r="A20" s="821"/>
      <c r="B20" s="761"/>
      <c r="C20" s="499"/>
      <c r="D20" s="821"/>
      <c r="E20" s="207" t="s">
        <v>112</v>
      </c>
      <c r="F20" s="770" t="s">
        <v>21</v>
      </c>
      <c r="G20" s="771"/>
      <c r="H20" s="821"/>
      <c r="I20" s="84"/>
    </row>
    <row r="21" spans="1:9" ht="15.75">
      <c r="A21" s="821"/>
      <c r="B21" s="761"/>
      <c r="C21" s="499"/>
      <c r="D21" s="205" t="s">
        <v>24</v>
      </c>
      <c r="E21" s="317"/>
      <c r="F21" s="770" t="s">
        <v>21</v>
      </c>
      <c r="G21" s="771"/>
      <c r="H21" s="821"/>
      <c r="I21" s="93"/>
    </row>
    <row r="22" spans="1:9" ht="15.75">
      <c r="A22" s="821" t="s">
        <v>29</v>
      </c>
      <c r="B22" s="761" t="s">
        <v>30</v>
      </c>
      <c r="C22" s="499" t="s">
        <v>31</v>
      </c>
      <c r="D22" s="821" t="s">
        <v>19</v>
      </c>
      <c r="E22" s="207" t="s">
        <v>20</v>
      </c>
      <c r="F22" s="770" t="s">
        <v>21</v>
      </c>
      <c r="G22" s="771"/>
      <c r="H22" s="821" t="s">
        <v>28</v>
      </c>
      <c r="I22" s="93"/>
    </row>
    <row r="23" spans="1:9" ht="15.75">
      <c r="A23" s="821"/>
      <c r="B23" s="761"/>
      <c r="C23" s="499"/>
      <c r="D23" s="821"/>
      <c r="E23" s="207" t="s">
        <v>112</v>
      </c>
      <c r="F23" s="770" t="s">
        <v>21</v>
      </c>
      <c r="G23" s="771"/>
      <c r="H23" s="821"/>
      <c r="I23" s="93"/>
    </row>
    <row r="24" spans="1:9" ht="15.75">
      <c r="A24" s="821"/>
      <c r="B24" s="761"/>
      <c r="C24" s="499"/>
      <c r="D24" s="205" t="s">
        <v>24</v>
      </c>
      <c r="E24" s="317"/>
      <c r="F24" s="770" t="s">
        <v>21</v>
      </c>
      <c r="G24" s="771"/>
      <c r="H24" s="821"/>
      <c r="I24" s="93"/>
    </row>
    <row r="25" spans="1:9" ht="15.75">
      <c r="A25" s="621" t="s">
        <v>32</v>
      </c>
      <c r="B25" s="615" t="s">
        <v>33</v>
      </c>
      <c r="C25" s="761" t="s">
        <v>34</v>
      </c>
      <c r="D25" s="761"/>
      <c r="E25" s="761"/>
      <c r="F25" s="618"/>
      <c r="G25" s="618"/>
      <c r="H25" s="761"/>
      <c r="I25" s="94"/>
    </row>
    <row r="26" spans="1:9" ht="15.75">
      <c r="A26" s="622"/>
      <c r="B26" s="616"/>
      <c r="C26" s="390" t="s">
        <v>571</v>
      </c>
      <c r="D26" s="5" t="s">
        <v>19</v>
      </c>
      <c r="E26" s="5" t="s">
        <v>20</v>
      </c>
      <c r="F26" s="6">
        <v>1930</v>
      </c>
      <c r="G26" s="6">
        <v>2316</v>
      </c>
      <c r="H26" s="752" t="s">
        <v>721</v>
      </c>
      <c r="I26" s="16"/>
    </row>
    <row r="27" spans="1:9" ht="15.75">
      <c r="A27" s="622"/>
      <c r="B27" s="616"/>
      <c r="C27" s="390"/>
      <c r="D27" s="5" t="s">
        <v>19</v>
      </c>
      <c r="E27" s="5" t="s">
        <v>23</v>
      </c>
      <c r="F27" s="6">
        <v>4767</v>
      </c>
      <c r="G27" s="6">
        <v>5720.4</v>
      </c>
      <c r="H27" s="754"/>
      <c r="I27" s="93"/>
    </row>
    <row r="28" spans="1:8" ht="15.75">
      <c r="A28" s="622"/>
      <c r="B28" s="616"/>
      <c r="C28" s="621" t="s">
        <v>292</v>
      </c>
      <c r="D28" s="207" t="s">
        <v>19</v>
      </c>
      <c r="E28" s="207" t="s">
        <v>20</v>
      </c>
      <c r="F28" s="6">
        <v>4102</v>
      </c>
      <c r="G28" s="6">
        <v>4922.4</v>
      </c>
      <c r="H28" s="754"/>
    </row>
    <row r="29" spans="1:8" ht="15.75">
      <c r="A29" s="622"/>
      <c r="B29" s="616"/>
      <c r="C29" s="623"/>
      <c r="D29" s="207" t="s">
        <v>19</v>
      </c>
      <c r="E29" s="207" t="s">
        <v>23</v>
      </c>
      <c r="F29" s="6">
        <v>6239</v>
      </c>
      <c r="G29" s="6">
        <v>7486.799999999999</v>
      </c>
      <c r="H29" s="754"/>
    </row>
    <row r="30" spans="1:8" ht="15.75">
      <c r="A30" s="622"/>
      <c r="B30" s="616"/>
      <c r="C30" s="621" t="s">
        <v>295</v>
      </c>
      <c r="D30" s="207" t="s">
        <v>19</v>
      </c>
      <c r="E30" s="207" t="s">
        <v>20</v>
      </c>
      <c r="F30" s="6">
        <v>5192</v>
      </c>
      <c r="G30" s="6">
        <v>6230.4</v>
      </c>
      <c r="H30" s="754"/>
    </row>
    <row r="31" spans="1:8" ht="15.75">
      <c r="A31" s="622"/>
      <c r="B31" s="616"/>
      <c r="C31" s="623"/>
      <c r="D31" s="207" t="s">
        <v>19</v>
      </c>
      <c r="E31" s="207" t="s">
        <v>23</v>
      </c>
      <c r="F31" s="6">
        <v>7052</v>
      </c>
      <c r="G31" s="6">
        <v>8462.4</v>
      </c>
      <c r="H31" s="754"/>
    </row>
    <row r="32" spans="1:8" ht="15.75">
      <c r="A32" s="622"/>
      <c r="B32" s="616"/>
      <c r="C32" s="621" t="s">
        <v>296</v>
      </c>
      <c r="D32" s="207" t="s">
        <v>19</v>
      </c>
      <c r="E32" s="207" t="s">
        <v>20</v>
      </c>
      <c r="F32" s="6">
        <v>5706</v>
      </c>
      <c r="G32" s="6">
        <v>6847.2</v>
      </c>
      <c r="H32" s="754"/>
    </row>
    <row r="33" spans="1:8" ht="15.75">
      <c r="A33" s="622"/>
      <c r="B33" s="616"/>
      <c r="C33" s="623"/>
      <c r="D33" s="207" t="s">
        <v>19</v>
      </c>
      <c r="E33" s="207" t="s">
        <v>23</v>
      </c>
      <c r="F33" s="6">
        <v>8153</v>
      </c>
      <c r="G33" s="6">
        <v>9783.6</v>
      </c>
      <c r="H33" s="754"/>
    </row>
    <row r="34" spans="1:8" ht="15.75">
      <c r="A34" s="622"/>
      <c r="B34" s="616"/>
      <c r="C34" s="621" t="s">
        <v>229</v>
      </c>
      <c r="D34" s="207" t="s">
        <v>19</v>
      </c>
      <c r="E34" s="207" t="s">
        <v>20</v>
      </c>
      <c r="F34" s="6">
        <v>6176</v>
      </c>
      <c r="G34" s="6">
        <v>7411.2</v>
      </c>
      <c r="H34" s="754"/>
    </row>
    <row r="35" spans="1:8" ht="15.75">
      <c r="A35" s="622"/>
      <c r="B35" s="616"/>
      <c r="C35" s="623"/>
      <c r="D35" s="207" t="s">
        <v>19</v>
      </c>
      <c r="E35" s="207" t="s">
        <v>23</v>
      </c>
      <c r="F35" s="6">
        <v>8646</v>
      </c>
      <c r="G35" s="6">
        <v>10375.199999999999</v>
      </c>
      <c r="H35" s="754"/>
    </row>
    <row r="36" spans="1:8" ht="15.75">
      <c r="A36" s="622"/>
      <c r="B36" s="616"/>
      <c r="C36" s="621" t="s">
        <v>531</v>
      </c>
      <c r="D36" s="207" t="s">
        <v>19</v>
      </c>
      <c r="E36" s="207" t="s">
        <v>20</v>
      </c>
      <c r="F36" s="6">
        <v>6667</v>
      </c>
      <c r="G36" s="6">
        <v>8000.4</v>
      </c>
      <c r="H36" s="754"/>
    </row>
    <row r="37" spans="1:8" ht="15.75">
      <c r="A37" s="622"/>
      <c r="B37" s="616"/>
      <c r="C37" s="623"/>
      <c r="D37" s="207" t="s">
        <v>19</v>
      </c>
      <c r="E37" s="207" t="s">
        <v>23</v>
      </c>
      <c r="F37" s="6">
        <v>9020</v>
      </c>
      <c r="G37" s="6">
        <v>10824</v>
      </c>
      <c r="H37" s="754"/>
    </row>
    <row r="38" spans="1:8" ht="15.75">
      <c r="A38" s="622"/>
      <c r="B38" s="616"/>
      <c r="C38" s="621" t="s">
        <v>532</v>
      </c>
      <c r="D38" s="207" t="s">
        <v>19</v>
      </c>
      <c r="E38" s="207" t="s">
        <v>20</v>
      </c>
      <c r="F38" s="6">
        <v>6881</v>
      </c>
      <c r="G38" s="6">
        <v>8257.199999999999</v>
      </c>
      <c r="H38" s="754"/>
    </row>
    <row r="39" spans="1:8" ht="15.75">
      <c r="A39" s="622"/>
      <c r="B39" s="616"/>
      <c r="C39" s="623"/>
      <c r="D39" s="207" t="s">
        <v>19</v>
      </c>
      <c r="E39" s="207" t="s">
        <v>23</v>
      </c>
      <c r="F39" s="6">
        <v>9660</v>
      </c>
      <c r="G39" s="6">
        <v>11592</v>
      </c>
      <c r="H39" s="754"/>
    </row>
    <row r="40" spans="1:8" ht="15.75">
      <c r="A40" s="622"/>
      <c r="B40" s="616"/>
      <c r="C40" s="621" t="s">
        <v>340</v>
      </c>
      <c r="D40" s="207" t="s">
        <v>19</v>
      </c>
      <c r="E40" s="207" t="s">
        <v>20</v>
      </c>
      <c r="F40" s="6">
        <v>6927</v>
      </c>
      <c r="G40" s="6">
        <v>8312.4</v>
      </c>
      <c r="H40" s="754"/>
    </row>
    <row r="41" spans="1:8" ht="15.75">
      <c r="A41" s="622"/>
      <c r="B41" s="616"/>
      <c r="C41" s="623"/>
      <c r="D41" s="207" t="s">
        <v>19</v>
      </c>
      <c r="E41" s="207" t="s">
        <v>23</v>
      </c>
      <c r="F41" s="6">
        <v>9244</v>
      </c>
      <c r="G41" s="6">
        <v>11092.8</v>
      </c>
      <c r="H41" s="754"/>
    </row>
    <row r="42" spans="1:8" ht="15.75">
      <c r="A42" s="622"/>
      <c r="B42" s="616"/>
      <c r="C42" s="621" t="s">
        <v>533</v>
      </c>
      <c r="D42" s="207" t="s">
        <v>19</v>
      </c>
      <c r="E42" s="207" t="s">
        <v>20</v>
      </c>
      <c r="F42" s="6">
        <v>7780</v>
      </c>
      <c r="G42" s="6">
        <v>9336</v>
      </c>
      <c r="H42" s="754"/>
    </row>
    <row r="43" spans="1:8" ht="15.75">
      <c r="A43" s="622"/>
      <c r="B43" s="616"/>
      <c r="C43" s="623"/>
      <c r="D43" s="207" t="s">
        <v>19</v>
      </c>
      <c r="E43" s="207" t="s">
        <v>23</v>
      </c>
      <c r="F43" s="6">
        <v>10220</v>
      </c>
      <c r="G43" s="6">
        <v>12264</v>
      </c>
      <c r="H43" s="754"/>
    </row>
    <row r="44" spans="1:8" ht="15.75">
      <c r="A44" s="622"/>
      <c r="B44" s="616"/>
      <c r="C44" s="621" t="s">
        <v>534</v>
      </c>
      <c r="D44" s="207" t="s">
        <v>19</v>
      </c>
      <c r="E44" s="207" t="s">
        <v>20</v>
      </c>
      <c r="F44" s="6">
        <v>8163</v>
      </c>
      <c r="G44" s="6">
        <v>9795.6</v>
      </c>
      <c r="H44" s="754"/>
    </row>
    <row r="45" spans="1:8" ht="15.75">
      <c r="A45" s="622"/>
      <c r="B45" s="616"/>
      <c r="C45" s="623"/>
      <c r="D45" s="207" t="s">
        <v>19</v>
      </c>
      <c r="E45" s="207" t="s">
        <v>23</v>
      </c>
      <c r="F45" s="6">
        <v>10559</v>
      </c>
      <c r="G45" s="6">
        <v>12670.8</v>
      </c>
      <c r="H45" s="754"/>
    </row>
    <row r="46" spans="1:8" ht="15.75">
      <c r="A46" s="622"/>
      <c r="B46" s="616"/>
      <c r="C46" s="821" t="s">
        <v>572</v>
      </c>
      <c r="D46" s="207" t="s">
        <v>19</v>
      </c>
      <c r="E46" s="207" t="s">
        <v>20</v>
      </c>
      <c r="F46" s="6">
        <v>8782</v>
      </c>
      <c r="G46" s="6">
        <v>10538.4</v>
      </c>
      <c r="H46" s="754"/>
    </row>
    <row r="47" spans="1:8" ht="15.75">
      <c r="A47" s="622"/>
      <c r="B47" s="616"/>
      <c r="C47" s="821"/>
      <c r="D47" s="207" t="s">
        <v>19</v>
      </c>
      <c r="E47" s="207" t="s">
        <v>23</v>
      </c>
      <c r="F47" s="6">
        <v>12498</v>
      </c>
      <c r="G47" s="6">
        <v>14997.599999999999</v>
      </c>
      <c r="H47" s="754"/>
    </row>
    <row r="48" spans="1:8" ht="15.75">
      <c r="A48" s="622"/>
      <c r="B48" s="616"/>
      <c r="C48" s="821" t="s">
        <v>573</v>
      </c>
      <c r="D48" s="207" t="s">
        <v>19</v>
      </c>
      <c r="E48" s="207" t="s">
        <v>20</v>
      </c>
      <c r="F48" s="6">
        <v>9928</v>
      </c>
      <c r="G48" s="6">
        <v>11913.6</v>
      </c>
      <c r="H48" s="754"/>
    </row>
    <row r="49" spans="1:8" ht="15.75">
      <c r="A49" s="622"/>
      <c r="B49" s="616"/>
      <c r="C49" s="821"/>
      <c r="D49" s="207" t="s">
        <v>19</v>
      </c>
      <c r="E49" s="207" t="s">
        <v>23</v>
      </c>
      <c r="F49" s="6">
        <v>13816</v>
      </c>
      <c r="G49" s="6">
        <v>16579.2</v>
      </c>
      <c r="H49" s="754"/>
    </row>
    <row r="50" spans="1:8" ht="15.75">
      <c r="A50" s="622"/>
      <c r="B50" s="616"/>
      <c r="C50" s="821" t="s">
        <v>574</v>
      </c>
      <c r="D50" s="207" t="s">
        <v>19</v>
      </c>
      <c r="E50" s="207" t="s">
        <v>20</v>
      </c>
      <c r="F50" s="6">
        <v>11074</v>
      </c>
      <c r="G50" s="6">
        <v>13288.8</v>
      </c>
      <c r="H50" s="754"/>
    </row>
    <row r="51" spans="1:8" ht="15.75">
      <c r="A51" s="622"/>
      <c r="B51" s="616"/>
      <c r="C51" s="821"/>
      <c r="D51" s="207" t="s">
        <v>19</v>
      </c>
      <c r="E51" s="207" t="s">
        <v>23</v>
      </c>
      <c r="F51" s="6">
        <v>15139</v>
      </c>
      <c r="G51" s="6">
        <v>18166.8</v>
      </c>
      <c r="H51" s="754"/>
    </row>
    <row r="52" spans="1:8" ht="15.75">
      <c r="A52" s="622"/>
      <c r="B52" s="616"/>
      <c r="C52" s="821" t="s">
        <v>575</v>
      </c>
      <c r="D52" s="207" t="s">
        <v>19</v>
      </c>
      <c r="E52" s="207" t="s">
        <v>20</v>
      </c>
      <c r="F52" s="6">
        <v>12220</v>
      </c>
      <c r="G52" s="6">
        <v>14664</v>
      </c>
      <c r="H52" s="754"/>
    </row>
    <row r="53" spans="1:8" ht="15.75">
      <c r="A53" s="622"/>
      <c r="B53" s="616"/>
      <c r="C53" s="821"/>
      <c r="D53" s="207" t="s">
        <v>19</v>
      </c>
      <c r="E53" s="207" t="s">
        <v>23</v>
      </c>
      <c r="F53" s="6">
        <v>16460</v>
      </c>
      <c r="G53" s="6">
        <v>19752</v>
      </c>
      <c r="H53" s="754"/>
    </row>
    <row r="54" spans="1:8" ht="15.75">
      <c r="A54" s="622"/>
      <c r="B54" s="616"/>
      <c r="C54" s="821" t="s">
        <v>576</v>
      </c>
      <c r="D54" s="207" t="s">
        <v>19</v>
      </c>
      <c r="E54" s="207" t="s">
        <v>20</v>
      </c>
      <c r="F54" s="6">
        <v>13367</v>
      </c>
      <c r="G54" s="6">
        <v>16040.4</v>
      </c>
      <c r="H54" s="754"/>
    </row>
    <row r="55" spans="1:8" ht="15.75">
      <c r="A55" s="622"/>
      <c r="B55" s="616"/>
      <c r="C55" s="821"/>
      <c r="D55" s="207" t="s">
        <v>19</v>
      </c>
      <c r="E55" s="207" t="s">
        <v>23</v>
      </c>
      <c r="F55" s="6">
        <v>17779</v>
      </c>
      <c r="G55" s="6">
        <v>21334.8</v>
      </c>
      <c r="H55" s="754"/>
    </row>
    <row r="56" spans="1:8" ht="15.75">
      <c r="A56" s="622"/>
      <c r="B56" s="616"/>
      <c r="C56" s="821" t="s">
        <v>577</v>
      </c>
      <c r="D56" s="207" t="s">
        <v>19</v>
      </c>
      <c r="E56" s="207" t="s">
        <v>20</v>
      </c>
      <c r="F56" s="6">
        <v>14513</v>
      </c>
      <c r="G56" s="6">
        <v>17415.6</v>
      </c>
      <c r="H56" s="754"/>
    </row>
    <row r="57" spans="1:8" ht="15.75">
      <c r="A57" s="622"/>
      <c r="B57" s="616"/>
      <c r="C57" s="821"/>
      <c r="D57" s="207" t="s">
        <v>19</v>
      </c>
      <c r="E57" s="207" t="s">
        <v>23</v>
      </c>
      <c r="F57" s="6">
        <v>19100</v>
      </c>
      <c r="G57" s="6">
        <v>22920</v>
      </c>
      <c r="H57" s="754"/>
    </row>
    <row r="58" spans="1:8" ht="15.75">
      <c r="A58" s="622"/>
      <c r="B58" s="616"/>
      <c r="C58" s="821" t="s">
        <v>578</v>
      </c>
      <c r="D58" s="207" t="s">
        <v>19</v>
      </c>
      <c r="E58" s="207" t="s">
        <v>20</v>
      </c>
      <c r="F58" s="6">
        <v>15975</v>
      </c>
      <c r="G58" s="6">
        <v>19170</v>
      </c>
      <c r="H58" s="754"/>
    </row>
    <row r="59" spans="1:8" ht="15.75">
      <c r="A59" s="622"/>
      <c r="B59" s="616"/>
      <c r="C59" s="821"/>
      <c r="D59" s="207" t="s">
        <v>19</v>
      </c>
      <c r="E59" s="207" t="s">
        <v>23</v>
      </c>
      <c r="F59" s="6">
        <v>20812</v>
      </c>
      <c r="G59" s="6">
        <v>24974.399999999998</v>
      </c>
      <c r="H59" s="754"/>
    </row>
    <row r="60" spans="1:8" ht="15.75">
      <c r="A60" s="622"/>
      <c r="B60" s="616"/>
      <c r="C60" s="821" t="s">
        <v>579</v>
      </c>
      <c r="D60" s="207" t="s">
        <v>19</v>
      </c>
      <c r="E60" s="207" t="s">
        <v>20</v>
      </c>
      <c r="F60" s="6">
        <v>17122</v>
      </c>
      <c r="G60" s="6">
        <v>20546.399999999998</v>
      </c>
      <c r="H60" s="754"/>
    </row>
    <row r="61" spans="1:8" ht="15.75">
      <c r="A61" s="622"/>
      <c r="B61" s="616"/>
      <c r="C61" s="821"/>
      <c r="D61" s="207" t="s">
        <v>19</v>
      </c>
      <c r="E61" s="207" t="s">
        <v>23</v>
      </c>
      <c r="F61" s="6">
        <v>22132</v>
      </c>
      <c r="G61" s="6">
        <v>26558.399999999998</v>
      </c>
      <c r="H61" s="754"/>
    </row>
    <row r="62" spans="1:8" ht="15.75">
      <c r="A62" s="622"/>
      <c r="B62" s="616"/>
      <c r="C62" s="821" t="s">
        <v>580</v>
      </c>
      <c r="D62" s="207" t="s">
        <v>19</v>
      </c>
      <c r="E62" s="207" t="s">
        <v>20</v>
      </c>
      <c r="F62" s="6">
        <v>18265</v>
      </c>
      <c r="G62" s="6">
        <v>21918</v>
      </c>
      <c r="H62" s="754"/>
    </row>
    <row r="63" spans="1:8" ht="15.75">
      <c r="A63" s="622"/>
      <c r="B63" s="616"/>
      <c r="C63" s="821"/>
      <c r="D63" s="207" t="s">
        <v>19</v>
      </c>
      <c r="E63" s="207" t="s">
        <v>23</v>
      </c>
      <c r="F63" s="6">
        <v>23452</v>
      </c>
      <c r="G63" s="6">
        <v>28142.399999999998</v>
      </c>
      <c r="H63" s="754"/>
    </row>
    <row r="64" spans="1:8" ht="15.75">
      <c r="A64" s="622"/>
      <c r="B64" s="616"/>
      <c r="C64" s="821" t="s">
        <v>581</v>
      </c>
      <c r="D64" s="207" t="s">
        <v>19</v>
      </c>
      <c r="E64" s="207" t="s">
        <v>20</v>
      </c>
      <c r="F64" s="6">
        <v>19655</v>
      </c>
      <c r="G64" s="6">
        <v>23586</v>
      </c>
      <c r="H64" s="754"/>
    </row>
    <row r="65" spans="1:8" ht="15.75">
      <c r="A65" s="622"/>
      <c r="B65" s="616"/>
      <c r="C65" s="821"/>
      <c r="D65" s="207" t="s">
        <v>19</v>
      </c>
      <c r="E65" s="207" t="s">
        <v>23</v>
      </c>
      <c r="F65" s="6">
        <v>24381</v>
      </c>
      <c r="G65" s="6">
        <v>29257.2</v>
      </c>
      <c r="H65" s="754"/>
    </row>
    <row r="66" spans="1:8" ht="15.75">
      <c r="A66" s="622"/>
      <c r="B66" s="616"/>
      <c r="C66" s="821" t="s">
        <v>582</v>
      </c>
      <c r="D66" s="207" t="s">
        <v>19</v>
      </c>
      <c r="E66" s="207" t="s">
        <v>20</v>
      </c>
      <c r="F66" s="6">
        <v>22020</v>
      </c>
      <c r="G66" s="6">
        <v>26424</v>
      </c>
      <c r="H66" s="754"/>
    </row>
    <row r="67" spans="1:8" ht="15.75">
      <c r="A67" s="622"/>
      <c r="B67" s="616"/>
      <c r="C67" s="821"/>
      <c r="D67" s="207" t="s">
        <v>19</v>
      </c>
      <c r="E67" s="207" t="s">
        <v>23</v>
      </c>
      <c r="F67" s="6">
        <v>27807</v>
      </c>
      <c r="G67" s="6">
        <v>33368.4</v>
      </c>
      <c r="H67" s="754"/>
    </row>
    <row r="68" spans="1:8" ht="15.75">
      <c r="A68" s="622"/>
      <c r="B68" s="616"/>
      <c r="C68" s="821" t="s">
        <v>583</v>
      </c>
      <c r="D68" s="207" t="s">
        <v>19</v>
      </c>
      <c r="E68" s="207" t="s">
        <v>20</v>
      </c>
      <c r="F68" s="6">
        <v>24886</v>
      </c>
      <c r="G68" s="6">
        <v>29863.199999999997</v>
      </c>
      <c r="H68" s="754"/>
    </row>
    <row r="69" spans="1:8" ht="15.75">
      <c r="A69" s="622"/>
      <c r="B69" s="616"/>
      <c r="C69" s="821"/>
      <c r="D69" s="207" t="s">
        <v>19</v>
      </c>
      <c r="E69" s="207" t="s">
        <v>23</v>
      </c>
      <c r="F69" s="6">
        <v>31105</v>
      </c>
      <c r="G69" s="6">
        <v>37326</v>
      </c>
      <c r="H69" s="754"/>
    </row>
    <row r="70" spans="1:8" ht="15.75">
      <c r="A70" s="622"/>
      <c r="B70" s="616"/>
      <c r="C70" s="821" t="s">
        <v>584</v>
      </c>
      <c r="D70" s="207" t="s">
        <v>19</v>
      </c>
      <c r="E70" s="207" t="s">
        <v>20</v>
      </c>
      <c r="F70" s="6">
        <v>27751</v>
      </c>
      <c r="G70" s="6">
        <v>33301.2</v>
      </c>
      <c r="H70" s="754"/>
    </row>
    <row r="71" spans="1:8" ht="15.75">
      <c r="A71" s="622"/>
      <c r="B71" s="616"/>
      <c r="C71" s="821"/>
      <c r="D71" s="207" t="s">
        <v>19</v>
      </c>
      <c r="E71" s="207" t="s">
        <v>23</v>
      </c>
      <c r="F71" s="6">
        <v>34406</v>
      </c>
      <c r="G71" s="6">
        <v>41287.2</v>
      </c>
      <c r="H71" s="754"/>
    </row>
    <row r="72" spans="1:8" ht="15.75">
      <c r="A72" s="622"/>
      <c r="B72" s="616"/>
      <c r="C72" s="821" t="s">
        <v>585</v>
      </c>
      <c r="D72" s="207" t="s">
        <v>19</v>
      </c>
      <c r="E72" s="207" t="s">
        <v>20</v>
      </c>
      <c r="F72" s="6">
        <v>30614</v>
      </c>
      <c r="G72" s="6">
        <v>36736.799999999996</v>
      </c>
      <c r="H72" s="754"/>
    </row>
    <row r="73" spans="1:8" ht="15.75">
      <c r="A73" s="622"/>
      <c r="B73" s="616"/>
      <c r="C73" s="821"/>
      <c r="D73" s="207" t="s">
        <v>19</v>
      </c>
      <c r="E73" s="207" t="s">
        <v>23</v>
      </c>
      <c r="F73" s="6">
        <v>37707</v>
      </c>
      <c r="G73" s="6">
        <v>45248.4</v>
      </c>
      <c r="H73" s="754"/>
    </row>
    <row r="74" spans="1:8" ht="15.75">
      <c r="A74" s="622"/>
      <c r="B74" s="616"/>
      <c r="C74" s="821" t="s">
        <v>586</v>
      </c>
      <c r="D74" s="207" t="s">
        <v>19</v>
      </c>
      <c r="E74" s="207" t="s">
        <v>20</v>
      </c>
      <c r="F74" s="6">
        <v>25993</v>
      </c>
      <c r="G74" s="6">
        <v>31191.6</v>
      </c>
      <c r="H74" s="754"/>
    </row>
    <row r="75" spans="1:8" ht="15.75">
      <c r="A75" s="622"/>
      <c r="B75" s="616"/>
      <c r="C75" s="821"/>
      <c r="D75" s="207" t="s">
        <v>19</v>
      </c>
      <c r="E75" s="207" t="s">
        <v>23</v>
      </c>
      <c r="F75" s="6">
        <v>30800</v>
      </c>
      <c r="G75" s="6">
        <v>36960</v>
      </c>
      <c r="H75" s="754"/>
    </row>
    <row r="76" spans="1:8" ht="15.75">
      <c r="A76" s="622"/>
      <c r="B76" s="616"/>
      <c r="C76" s="821" t="s">
        <v>587</v>
      </c>
      <c r="D76" s="207" t="s">
        <v>19</v>
      </c>
      <c r="E76" s="207" t="s">
        <v>20</v>
      </c>
      <c r="F76" s="6">
        <v>36282</v>
      </c>
      <c r="G76" s="6">
        <v>43538.4</v>
      </c>
      <c r="H76" s="754"/>
    </row>
    <row r="77" spans="1:8" ht="15.75">
      <c r="A77" s="622"/>
      <c r="B77" s="616"/>
      <c r="C77" s="821"/>
      <c r="D77" s="207" t="s">
        <v>19</v>
      </c>
      <c r="E77" s="207" t="s">
        <v>23</v>
      </c>
      <c r="F77" s="6">
        <v>44311</v>
      </c>
      <c r="G77" s="6">
        <v>53173.2</v>
      </c>
      <c r="H77" s="754"/>
    </row>
    <row r="78" spans="1:8" ht="15.75">
      <c r="A78" s="622"/>
      <c r="B78" s="616"/>
      <c r="C78" s="821" t="s">
        <v>588</v>
      </c>
      <c r="D78" s="207" t="s">
        <v>19</v>
      </c>
      <c r="E78" s="207" t="s">
        <v>20</v>
      </c>
      <c r="F78" s="6">
        <v>39208</v>
      </c>
      <c r="G78" s="6">
        <v>47049.6</v>
      </c>
      <c r="H78" s="754"/>
    </row>
    <row r="79" spans="1:8" ht="15.75">
      <c r="A79" s="622"/>
      <c r="B79" s="616"/>
      <c r="C79" s="821"/>
      <c r="D79" s="207" t="s">
        <v>19</v>
      </c>
      <c r="E79" s="207" t="s">
        <v>23</v>
      </c>
      <c r="F79" s="6">
        <v>47611</v>
      </c>
      <c r="G79" s="6">
        <v>57133.2</v>
      </c>
      <c r="H79" s="754"/>
    </row>
    <row r="80" spans="1:8" ht="15.75">
      <c r="A80" s="622"/>
      <c r="B80" s="616"/>
      <c r="C80" s="821" t="s">
        <v>589</v>
      </c>
      <c r="D80" s="207" t="s">
        <v>19</v>
      </c>
      <c r="E80" s="207" t="s">
        <v>20</v>
      </c>
      <c r="F80" s="6">
        <v>42072</v>
      </c>
      <c r="G80" s="6">
        <v>50486.4</v>
      </c>
      <c r="H80" s="754"/>
    </row>
    <row r="81" spans="1:8" ht="15.75">
      <c r="A81" s="622"/>
      <c r="B81" s="616"/>
      <c r="C81" s="821"/>
      <c r="D81" s="207" t="s">
        <v>19</v>
      </c>
      <c r="E81" s="207" t="s">
        <v>23</v>
      </c>
      <c r="F81" s="6">
        <v>50912</v>
      </c>
      <c r="G81" s="6">
        <v>61094.399999999994</v>
      </c>
      <c r="H81" s="754"/>
    </row>
    <row r="82" spans="1:8" ht="15.75">
      <c r="A82" s="622"/>
      <c r="B82" s="616"/>
      <c r="C82" s="821" t="s">
        <v>590</v>
      </c>
      <c r="D82" s="207" t="s">
        <v>19</v>
      </c>
      <c r="E82" s="207" t="s">
        <v>20</v>
      </c>
      <c r="F82" s="6">
        <v>45448</v>
      </c>
      <c r="G82" s="6">
        <v>54537.6</v>
      </c>
      <c r="H82" s="754"/>
    </row>
    <row r="83" spans="1:8" ht="15.75">
      <c r="A83" s="622"/>
      <c r="B83" s="616"/>
      <c r="C83" s="821"/>
      <c r="D83" s="207" t="s">
        <v>19</v>
      </c>
      <c r="E83" s="207" t="s">
        <v>23</v>
      </c>
      <c r="F83" s="6">
        <v>54749</v>
      </c>
      <c r="G83" s="6">
        <v>65698.8</v>
      </c>
      <c r="H83" s="754"/>
    </row>
    <row r="84" spans="1:8" ht="15.75">
      <c r="A84" s="622"/>
      <c r="B84" s="616"/>
      <c r="C84" s="821" t="s">
        <v>591</v>
      </c>
      <c r="D84" s="207" t="s">
        <v>19</v>
      </c>
      <c r="E84" s="207" t="s">
        <v>20</v>
      </c>
      <c r="F84" s="6">
        <v>52321</v>
      </c>
      <c r="G84" s="6">
        <v>62785.2</v>
      </c>
      <c r="H84" s="754"/>
    </row>
    <row r="85" spans="1:8" ht="15.75">
      <c r="A85" s="622"/>
      <c r="B85" s="616"/>
      <c r="C85" s="821"/>
      <c r="D85" s="207" t="s">
        <v>19</v>
      </c>
      <c r="E85" s="207" t="s">
        <v>23</v>
      </c>
      <c r="F85" s="6">
        <v>62262</v>
      </c>
      <c r="G85" s="6">
        <v>74714.4</v>
      </c>
      <c r="H85" s="754"/>
    </row>
    <row r="86" spans="1:8" ht="15.75">
      <c r="A86" s="622"/>
      <c r="B86" s="616"/>
      <c r="C86" s="821" t="s">
        <v>592</v>
      </c>
      <c r="D86" s="207" t="s">
        <v>19</v>
      </c>
      <c r="E86" s="207" t="s">
        <v>20</v>
      </c>
      <c r="F86" s="6">
        <v>56904</v>
      </c>
      <c r="G86" s="6">
        <v>68284.8</v>
      </c>
      <c r="H86" s="754"/>
    </row>
    <row r="87" spans="1:8" ht="15.75">
      <c r="A87" s="622"/>
      <c r="B87" s="616"/>
      <c r="C87" s="821"/>
      <c r="D87" s="207" t="s">
        <v>19</v>
      </c>
      <c r="E87" s="207" t="s">
        <v>23</v>
      </c>
      <c r="F87" s="6">
        <v>67953</v>
      </c>
      <c r="G87" s="6">
        <v>81543.59999999999</v>
      </c>
      <c r="H87" s="754"/>
    </row>
    <row r="88" spans="1:8" ht="15.75">
      <c r="A88" s="622"/>
      <c r="B88" s="616"/>
      <c r="C88" s="821" t="s">
        <v>593</v>
      </c>
      <c r="D88" s="207" t="s">
        <v>19</v>
      </c>
      <c r="E88" s="207" t="s">
        <v>20</v>
      </c>
      <c r="F88" s="6">
        <v>63379</v>
      </c>
      <c r="G88" s="6">
        <v>76054.8</v>
      </c>
      <c r="H88" s="754"/>
    </row>
    <row r="89" spans="1:8" ht="15.75">
      <c r="A89" s="622"/>
      <c r="B89" s="616"/>
      <c r="C89" s="821"/>
      <c r="D89" s="207" t="s">
        <v>19</v>
      </c>
      <c r="E89" s="207" t="s">
        <v>23</v>
      </c>
      <c r="F89" s="6">
        <v>75073</v>
      </c>
      <c r="G89" s="6">
        <v>90087.59999999999</v>
      </c>
      <c r="H89" s="754"/>
    </row>
    <row r="90" spans="1:8" ht="15.75">
      <c r="A90" s="622"/>
      <c r="B90" s="616"/>
      <c r="C90" s="821" t="s">
        <v>594</v>
      </c>
      <c r="D90" s="207" t="s">
        <v>19</v>
      </c>
      <c r="E90" s="207" t="s">
        <v>20</v>
      </c>
      <c r="F90" s="6">
        <v>70203</v>
      </c>
      <c r="G90" s="6">
        <v>84243.59999999999</v>
      </c>
      <c r="H90" s="754"/>
    </row>
    <row r="91" spans="1:8" ht="15.75">
      <c r="A91" s="622"/>
      <c r="B91" s="616"/>
      <c r="C91" s="821"/>
      <c r="D91" s="207" t="s">
        <v>19</v>
      </c>
      <c r="E91" s="207" t="s">
        <v>23</v>
      </c>
      <c r="F91" s="6">
        <v>81350</v>
      </c>
      <c r="G91" s="6">
        <v>97620</v>
      </c>
      <c r="H91" s="754"/>
    </row>
    <row r="92" spans="1:8" ht="15.75">
      <c r="A92" s="622"/>
      <c r="B92" s="616"/>
      <c r="C92" s="821" t="s">
        <v>595</v>
      </c>
      <c r="D92" s="207" t="s">
        <v>19</v>
      </c>
      <c r="E92" s="207" t="s">
        <v>20</v>
      </c>
      <c r="F92" s="6">
        <v>78719</v>
      </c>
      <c r="G92" s="6">
        <v>94462.8</v>
      </c>
      <c r="H92" s="754"/>
    </row>
    <row r="93" spans="1:8" ht="15.75">
      <c r="A93" s="622"/>
      <c r="B93" s="616"/>
      <c r="C93" s="821"/>
      <c r="D93" s="207" t="s">
        <v>19</v>
      </c>
      <c r="E93" s="207" t="s">
        <v>23</v>
      </c>
      <c r="F93" s="6">
        <v>89789</v>
      </c>
      <c r="G93" s="6">
        <v>107746.8</v>
      </c>
      <c r="H93" s="755"/>
    </row>
    <row r="94" spans="1:8" ht="15.75">
      <c r="A94" s="622"/>
      <c r="B94" s="616"/>
      <c r="C94" s="621" t="s">
        <v>722</v>
      </c>
      <c r="D94" s="207" t="s">
        <v>19</v>
      </c>
      <c r="E94" s="207" t="s">
        <v>20</v>
      </c>
      <c r="F94" s="6">
        <v>1784</v>
      </c>
      <c r="G94" s="6">
        <v>2140.7999999999997</v>
      </c>
      <c r="H94" s="821" t="s">
        <v>596</v>
      </c>
    </row>
    <row r="95" spans="1:8" ht="15.75">
      <c r="A95" s="622"/>
      <c r="B95" s="616"/>
      <c r="C95" s="835"/>
      <c r="D95" s="207" t="s">
        <v>19</v>
      </c>
      <c r="E95" s="207" t="s">
        <v>23</v>
      </c>
      <c r="F95" s="6">
        <v>1927</v>
      </c>
      <c r="G95" s="6">
        <v>2312.4</v>
      </c>
      <c r="H95" s="821"/>
    </row>
    <row r="96" spans="1:8" ht="15.75">
      <c r="A96" s="621" t="s">
        <v>42</v>
      </c>
      <c r="B96" s="615" t="s">
        <v>309</v>
      </c>
      <c r="C96" s="761" t="s">
        <v>210</v>
      </c>
      <c r="D96" s="761"/>
      <c r="E96" s="761"/>
      <c r="F96" s="618"/>
      <c r="G96" s="618"/>
      <c r="H96" s="761"/>
    </row>
    <row r="97" spans="1:8" ht="15.75">
      <c r="A97" s="622"/>
      <c r="B97" s="616"/>
      <c r="C97" s="821" t="s">
        <v>45</v>
      </c>
      <c r="D97" s="821" t="s">
        <v>19</v>
      </c>
      <c r="E97" s="207" t="s">
        <v>20</v>
      </c>
      <c r="F97" s="136">
        <v>3746</v>
      </c>
      <c r="G97" s="7">
        <f>F97*1.2</f>
        <v>4495.2</v>
      </c>
      <c r="H97" s="205" t="s">
        <v>46</v>
      </c>
    </row>
    <row r="98" spans="1:8" ht="15.75">
      <c r="A98" s="622"/>
      <c r="B98" s="616"/>
      <c r="C98" s="821"/>
      <c r="D98" s="821"/>
      <c r="E98" s="207" t="s">
        <v>20</v>
      </c>
      <c r="F98" s="136">
        <v>4366</v>
      </c>
      <c r="G98" s="7">
        <f aca="true" t="shared" si="0" ref="G98:G104">F98*1.2</f>
        <v>5239.2</v>
      </c>
      <c r="H98" s="205" t="s">
        <v>240</v>
      </c>
    </row>
    <row r="99" spans="1:8" ht="15.75">
      <c r="A99" s="622"/>
      <c r="B99" s="616"/>
      <c r="C99" s="821"/>
      <c r="D99" s="821"/>
      <c r="E99" s="207" t="s">
        <v>112</v>
      </c>
      <c r="F99" s="136">
        <v>4464</v>
      </c>
      <c r="G99" s="7">
        <f t="shared" si="0"/>
        <v>5356.8</v>
      </c>
      <c r="H99" s="317"/>
    </row>
    <row r="100" spans="1:8" ht="15.75">
      <c r="A100" s="622"/>
      <c r="B100" s="616"/>
      <c r="C100" s="821" t="s">
        <v>47</v>
      </c>
      <c r="D100" s="821" t="s">
        <v>19</v>
      </c>
      <c r="E100" s="207" t="s">
        <v>20</v>
      </c>
      <c r="F100" s="136">
        <v>2260</v>
      </c>
      <c r="G100" s="7">
        <f t="shared" si="0"/>
        <v>2712</v>
      </c>
      <c r="H100" s="205" t="s">
        <v>46</v>
      </c>
    </row>
    <row r="101" spans="1:8" ht="15.75">
      <c r="A101" s="622"/>
      <c r="B101" s="616"/>
      <c r="C101" s="821"/>
      <c r="D101" s="821"/>
      <c r="E101" s="207" t="s">
        <v>20</v>
      </c>
      <c r="F101" s="136">
        <v>2880</v>
      </c>
      <c r="G101" s="7">
        <f t="shared" si="0"/>
        <v>3456</v>
      </c>
      <c r="H101" s="205" t="s">
        <v>240</v>
      </c>
    </row>
    <row r="102" spans="1:8" ht="15.75">
      <c r="A102" s="622"/>
      <c r="B102" s="616"/>
      <c r="C102" s="821"/>
      <c r="D102" s="821"/>
      <c r="E102" s="207" t="s">
        <v>112</v>
      </c>
      <c r="F102" s="136">
        <v>2880</v>
      </c>
      <c r="G102" s="7">
        <f t="shared" si="0"/>
        <v>3456</v>
      </c>
      <c r="H102" s="205"/>
    </row>
    <row r="103" spans="1:8" ht="15.75">
      <c r="A103" s="622"/>
      <c r="B103" s="616"/>
      <c r="C103" s="821" t="s">
        <v>47</v>
      </c>
      <c r="D103" s="821" t="s">
        <v>19</v>
      </c>
      <c r="E103" s="207" t="s">
        <v>20</v>
      </c>
      <c r="F103" s="136">
        <v>1920</v>
      </c>
      <c r="G103" s="7">
        <f t="shared" si="0"/>
        <v>2304</v>
      </c>
      <c r="H103" s="207" t="s">
        <v>147</v>
      </c>
    </row>
    <row r="104" spans="1:8" ht="15.75">
      <c r="A104" s="623"/>
      <c r="B104" s="617"/>
      <c r="C104" s="821"/>
      <c r="D104" s="821"/>
      <c r="E104" s="207" t="s">
        <v>112</v>
      </c>
      <c r="F104" s="136">
        <v>2018</v>
      </c>
      <c r="G104" s="7">
        <f t="shared" si="0"/>
        <v>2421.6</v>
      </c>
      <c r="H104" s="207" t="s">
        <v>147</v>
      </c>
    </row>
    <row r="105" spans="1:8" ht="15.75">
      <c r="A105" s="821" t="s">
        <v>48</v>
      </c>
      <c r="B105" s="761" t="s">
        <v>49</v>
      </c>
      <c r="C105" s="821" t="s">
        <v>50</v>
      </c>
      <c r="D105" s="821" t="s">
        <v>19</v>
      </c>
      <c r="E105" s="207" t="s">
        <v>20</v>
      </c>
      <c r="F105" s="770" t="s">
        <v>21</v>
      </c>
      <c r="G105" s="771"/>
      <c r="H105" s="821"/>
    </row>
    <row r="106" spans="1:8" ht="15.75">
      <c r="A106" s="821"/>
      <c r="B106" s="761"/>
      <c r="C106" s="821"/>
      <c r="D106" s="821"/>
      <c r="E106" s="207" t="s">
        <v>112</v>
      </c>
      <c r="F106" s="770" t="s">
        <v>21</v>
      </c>
      <c r="G106" s="771"/>
      <c r="H106" s="821"/>
    </row>
    <row r="107" spans="1:8" ht="15.75">
      <c r="A107" s="821"/>
      <c r="B107" s="761"/>
      <c r="C107" s="821"/>
      <c r="D107" s="207" t="s">
        <v>24</v>
      </c>
      <c r="E107" s="207" t="s">
        <v>24</v>
      </c>
      <c r="F107" s="770" t="s">
        <v>21</v>
      </c>
      <c r="G107" s="771"/>
      <c r="H107" s="821"/>
    </row>
    <row r="108" spans="1:8" ht="15.75">
      <c r="A108" s="761" t="s">
        <v>51</v>
      </c>
      <c r="B108" s="761"/>
      <c r="C108" s="761"/>
      <c r="D108" s="761"/>
      <c r="E108" s="761"/>
      <c r="F108" s="618"/>
      <c r="G108" s="618"/>
      <c r="H108" s="761"/>
    </row>
    <row r="109" spans="1:8" ht="15.75">
      <c r="A109" s="761" t="s">
        <v>52</v>
      </c>
      <c r="B109" s="761"/>
      <c r="C109" s="761" t="s">
        <v>53</v>
      </c>
      <c r="D109" s="761"/>
      <c r="E109" s="761"/>
      <c r="F109" s="618"/>
      <c r="G109" s="618"/>
      <c r="H109" s="761"/>
    </row>
    <row r="110" spans="1:8" ht="15.75">
      <c r="A110" s="821" t="s">
        <v>54</v>
      </c>
      <c r="B110" s="761" t="s">
        <v>55</v>
      </c>
      <c r="C110" s="821" t="s">
        <v>56</v>
      </c>
      <c r="D110" s="821" t="s">
        <v>19</v>
      </c>
      <c r="E110" s="174" t="s">
        <v>20</v>
      </c>
      <c r="F110" s="770" t="s">
        <v>21</v>
      </c>
      <c r="G110" s="771"/>
      <c r="H110" s="821"/>
    </row>
    <row r="111" spans="1:8" ht="15.75">
      <c r="A111" s="821"/>
      <c r="B111" s="761"/>
      <c r="C111" s="821"/>
      <c r="D111" s="821"/>
      <c r="E111" s="174" t="s">
        <v>597</v>
      </c>
      <c r="F111" s="770" t="s">
        <v>21</v>
      </c>
      <c r="G111" s="771"/>
      <c r="H111" s="821"/>
    </row>
    <row r="112" spans="1:8" ht="15.75">
      <c r="A112" s="821"/>
      <c r="B112" s="761"/>
      <c r="C112" s="821"/>
      <c r="D112" s="207" t="s">
        <v>24</v>
      </c>
      <c r="E112" s="317"/>
      <c r="F112" s="770" t="s">
        <v>21</v>
      </c>
      <c r="G112" s="771"/>
      <c r="H112" s="821"/>
    </row>
    <row r="113" spans="1:8" ht="15.75">
      <c r="A113" s="621" t="s">
        <v>57</v>
      </c>
      <c r="B113" s="615" t="s">
        <v>501</v>
      </c>
      <c r="C113" s="621" t="s">
        <v>59</v>
      </c>
      <c r="D113" s="207" t="s">
        <v>60</v>
      </c>
      <c r="E113" s="174" t="s">
        <v>19</v>
      </c>
      <c r="F113" s="770" t="s">
        <v>21</v>
      </c>
      <c r="G113" s="771"/>
      <c r="H113" s="752" t="s">
        <v>65</v>
      </c>
    </row>
    <row r="114" spans="1:8" ht="15.75">
      <c r="A114" s="622"/>
      <c r="B114" s="616"/>
      <c r="C114" s="622"/>
      <c r="D114" s="208" t="s">
        <v>66</v>
      </c>
      <c r="E114" s="174" t="s">
        <v>24</v>
      </c>
      <c r="F114" s="770" t="s">
        <v>21</v>
      </c>
      <c r="G114" s="771"/>
      <c r="H114" s="755"/>
    </row>
    <row r="115" spans="1:8" ht="78.75">
      <c r="A115" s="622"/>
      <c r="B115" s="616"/>
      <c r="C115" s="622"/>
      <c r="D115" s="599" t="s">
        <v>60</v>
      </c>
      <c r="E115" s="806" t="s">
        <v>61</v>
      </c>
      <c r="F115" s="136">
        <v>300</v>
      </c>
      <c r="G115" s="136">
        <f aca="true" t="shared" si="1" ref="G115:G120">F115*1.2</f>
        <v>360</v>
      </c>
      <c r="H115" s="191" t="s">
        <v>654</v>
      </c>
    </row>
    <row r="116" spans="1:8" ht="94.5">
      <c r="A116" s="622"/>
      <c r="B116" s="616"/>
      <c r="C116" s="622"/>
      <c r="D116" s="801"/>
      <c r="E116" s="807"/>
      <c r="F116" s="137">
        <v>600</v>
      </c>
      <c r="G116" s="136">
        <f t="shared" si="1"/>
        <v>720</v>
      </c>
      <c r="H116" s="191" t="s">
        <v>655</v>
      </c>
    </row>
    <row r="117" spans="1:8" ht="94.5">
      <c r="A117" s="622"/>
      <c r="B117" s="616"/>
      <c r="C117" s="622"/>
      <c r="D117" s="802"/>
      <c r="E117" s="837"/>
      <c r="F117" s="176">
        <v>1000</v>
      </c>
      <c r="G117" s="176">
        <f t="shared" si="1"/>
        <v>1200</v>
      </c>
      <c r="H117" s="191" t="s">
        <v>656</v>
      </c>
    </row>
    <row r="118" spans="1:8" ht="78.75">
      <c r="A118" s="622"/>
      <c r="B118" s="616"/>
      <c r="C118" s="622"/>
      <c r="D118" s="599" t="s">
        <v>60</v>
      </c>
      <c r="E118" s="806" t="s">
        <v>657</v>
      </c>
      <c r="F118" s="176">
        <v>500</v>
      </c>
      <c r="G118" s="176">
        <f t="shared" si="1"/>
        <v>600</v>
      </c>
      <c r="H118" s="191" t="s">
        <v>654</v>
      </c>
    </row>
    <row r="119" spans="1:8" ht="94.5">
      <c r="A119" s="622"/>
      <c r="B119" s="616"/>
      <c r="C119" s="622"/>
      <c r="D119" s="801"/>
      <c r="E119" s="807"/>
      <c r="F119" s="176">
        <v>750</v>
      </c>
      <c r="G119" s="176">
        <f t="shared" si="1"/>
        <v>900</v>
      </c>
      <c r="H119" s="191" t="s">
        <v>655</v>
      </c>
    </row>
    <row r="120" spans="1:8" ht="94.5">
      <c r="A120" s="622"/>
      <c r="B120" s="616"/>
      <c r="C120" s="622"/>
      <c r="D120" s="802"/>
      <c r="E120" s="837"/>
      <c r="F120" s="176">
        <v>1000</v>
      </c>
      <c r="G120" s="176">
        <f t="shared" si="1"/>
        <v>1200</v>
      </c>
      <c r="H120" s="191" t="s">
        <v>656</v>
      </c>
    </row>
    <row r="121" spans="1:8" ht="78.75">
      <c r="A121" s="622"/>
      <c r="B121" s="616"/>
      <c r="C121" s="622"/>
      <c r="D121" s="384" t="s">
        <v>62</v>
      </c>
      <c r="E121" s="174" t="s">
        <v>24</v>
      </c>
      <c r="F121" s="44">
        <v>2112</v>
      </c>
      <c r="G121" s="51">
        <v>2534.4</v>
      </c>
      <c r="H121" s="191" t="s">
        <v>63</v>
      </c>
    </row>
    <row r="122" spans="1:8" ht="78.75">
      <c r="A122" s="622"/>
      <c r="B122" s="616"/>
      <c r="C122" s="622"/>
      <c r="D122" s="386"/>
      <c r="E122" s="174" t="s">
        <v>24</v>
      </c>
      <c r="F122" s="44">
        <v>3168</v>
      </c>
      <c r="G122" s="51">
        <v>3801.6</v>
      </c>
      <c r="H122" s="191" t="s">
        <v>64</v>
      </c>
    </row>
    <row r="123" spans="1:8" ht="15.75">
      <c r="A123" s="821" t="s">
        <v>357</v>
      </c>
      <c r="B123" s="761" t="s">
        <v>551</v>
      </c>
      <c r="C123" s="821" t="s">
        <v>244</v>
      </c>
      <c r="D123" s="621" t="s">
        <v>19</v>
      </c>
      <c r="E123" s="174" t="s">
        <v>20</v>
      </c>
      <c r="F123" s="770" t="s">
        <v>21</v>
      </c>
      <c r="G123" s="771"/>
      <c r="H123" s="821"/>
    </row>
    <row r="124" spans="1:8" ht="15.75">
      <c r="A124" s="821"/>
      <c r="B124" s="761"/>
      <c r="C124" s="821"/>
      <c r="D124" s="623"/>
      <c r="E124" s="174" t="s">
        <v>112</v>
      </c>
      <c r="F124" s="770" t="s">
        <v>21</v>
      </c>
      <c r="G124" s="771"/>
      <c r="H124" s="821"/>
    </row>
    <row r="125" spans="1:8" ht="15.75">
      <c r="A125" s="821"/>
      <c r="B125" s="761"/>
      <c r="C125" s="821"/>
      <c r="D125" s="207" t="s">
        <v>24</v>
      </c>
      <c r="E125" s="174"/>
      <c r="F125" s="770" t="s">
        <v>21</v>
      </c>
      <c r="G125" s="771"/>
      <c r="H125" s="821"/>
    </row>
    <row r="126" spans="1:8" ht="15.75">
      <c r="A126" s="761" t="s">
        <v>67</v>
      </c>
      <c r="B126" s="615"/>
      <c r="C126" s="761" t="s">
        <v>68</v>
      </c>
      <c r="D126" s="761"/>
      <c r="E126" s="761"/>
      <c r="F126" s="618"/>
      <c r="G126" s="618"/>
      <c r="H126" s="761"/>
    </row>
    <row r="127" spans="1:8" ht="15.75">
      <c r="A127" s="836">
        <v>10</v>
      </c>
      <c r="B127" s="641" t="s">
        <v>69</v>
      </c>
      <c r="C127" s="677" t="s">
        <v>70</v>
      </c>
      <c r="D127" s="678"/>
      <c r="E127" s="678"/>
      <c r="F127" s="678"/>
      <c r="G127" s="678"/>
      <c r="H127" s="679"/>
    </row>
    <row r="128" spans="1:8" ht="15.75">
      <c r="A128" s="754"/>
      <c r="B128" s="642"/>
      <c r="C128" s="499" t="s">
        <v>359</v>
      </c>
      <c r="D128" s="639" t="s">
        <v>71</v>
      </c>
      <c r="E128" s="205" t="s">
        <v>255</v>
      </c>
      <c r="F128" s="136">
        <v>263</v>
      </c>
      <c r="G128" s="9">
        <v>315.6</v>
      </c>
      <c r="H128" s="499" t="s">
        <v>442</v>
      </c>
    </row>
    <row r="129" spans="1:8" ht="15.75">
      <c r="A129" s="754"/>
      <c r="B129" s="642"/>
      <c r="C129" s="499"/>
      <c r="D129" s="639"/>
      <c r="E129" s="640" t="s">
        <v>20</v>
      </c>
      <c r="F129" s="175">
        <v>913</v>
      </c>
      <c r="G129" s="9">
        <v>1095.6</v>
      </c>
      <c r="H129" s="838"/>
    </row>
    <row r="130" spans="1:8" ht="31.5">
      <c r="A130" s="754"/>
      <c r="B130" s="642"/>
      <c r="C130" s="205" t="s">
        <v>247</v>
      </c>
      <c r="D130" s="639"/>
      <c r="E130" s="640"/>
      <c r="F130" s="175">
        <v>1223</v>
      </c>
      <c r="G130" s="9">
        <v>1467.6</v>
      </c>
      <c r="H130" s="838"/>
    </row>
    <row r="131" spans="1:8" ht="15.75">
      <c r="A131" s="754"/>
      <c r="B131" s="642"/>
      <c r="C131" s="499" t="s">
        <v>249</v>
      </c>
      <c r="D131" s="639" t="s">
        <v>71</v>
      </c>
      <c r="E131" s="174" t="s">
        <v>255</v>
      </c>
      <c r="F131" s="175">
        <v>263</v>
      </c>
      <c r="G131" s="9">
        <v>315.6</v>
      </c>
      <c r="H131" s="838"/>
    </row>
    <row r="132" spans="1:8" ht="15.75">
      <c r="A132" s="754"/>
      <c r="B132" s="642"/>
      <c r="C132" s="499"/>
      <c r="D132" s="639"/>
      <c r="E132" s="174" t="s">
        <v>211</v>
      </c>
      <c r="F132" s="175">
        <v>743</v>
      </c>
      <c r="G132" s="9">
        <v>891.6</v>
      </c>
      <c r="H132" s="838"/>
    </row>
    <row r="133" spans="1:8" ht="31.5">
      <c r="A133" s="754"/>
      <c r="B133" s="642"/>
      <c r="C133" s="205" t="s">
        <v>250</v>
      </c>
      <c r="D133" s="639" t="s">
        <v>71</v>
      </c>
      <c r="E133" s="640" t="s">
        <v>112</v>
      </c>
      <c r="F133" s="175">
        <v>1223</v>
      </c>
      <c r="G133" s="9">
        <v>1467.6</v>
      </c>
      <c r="H133" s="838"/>
    </row>
    <row r="134" spans="1:8" ht="31.5">
      <c r="A134" s="754"/>
      <c r="B134" s="642"/>
      <c r="C134" s="205" t="s">
        <v>249</v>
      </c>
      <c r="D134" s="639"/>
      <c r="E134" s="640"/>
      <c r="F134" s="175">
        <v>792</v>
      </c>
      <c r="G134" s="9">
        <v>950.4</v>
      </c>
      <c r="H134" s="838"/>
    </row>
    <row r="135" spans="1:8" ht="15.75">
      <c r="A135" s="754"/>
      <c r="B135" s="642"/>
      <c r="C135" s="499" t="s">
        <v>249</v>
      </c>
      <c r="D135" s="639" t="s">
        <v>71</v>
      </c>
      <c r="E135" s="174" t="s">
        <v>211</v>
      </c>
      <c r="F135" s="10">
        <v>434</v>
      </c>
      <c r="G135" s="9">
        <f>F135*1.2</f>
        <v>520.8</v>
      </c>
      <c r="H135" s="499" t="s">
        <v>718</v>
      </c>
    </row>
    <row r="136" spans="1:8" ht="15.75">
      <c r="A136" s="755"/>
      <c r="B136" s="643"/>
      <c r="C136" s="499"/>
      <c r="D136" s="639"/>
      <c r="E136" s="174" t="s">
        <v>112</v>
      </c>
      <c r="F136" s="10">
        <v>485</v>
      </c>
      <c r="G136" s="9">
        <f>F136*1.2</f>
        <v>582</v>
      </c>
      <c r="H136" s="838"/>
    </row>
    <row r="137" spans="1:8" ht="15.75">
      <c r="A137" s="752">
        <v>11</v>
      </c>
      <c r="B137" s="615" t="s">
        <v>74</v>
      </c>
      <c r="C137" s="677" t="s">
        <v>75</v>
      </c>
      <c r="D137" s="678"/>
      <c r="E137" s="678"/>
      <c r="F137" s="678"/>
      <c r="G137" s="678"/>
      <c r="H137" s="679"/>
    </row>
    <row r="138" spans="1:8" ht="47.25">
      <c r="A138" s="754"/>
      <c r="B138" s="616"/>
      <c r="C138" s="291" t="s">
        <v>251</v>
      </c>
      <c r="D138" s="639" t="s">
        <v>76</v>
      </c>
      <c r="E138" s="640" t="s">
        <v>20</v>
      </c>
      <c r="F138" s="320">
        <v>41</v>
      </c>
      <c r="G138" s="9">
        <f aca="true" t="shared" si="2" ref="G138:G164">F138*1.2</f>
        <v>49.199999999999996</v>
      </c>
      <c r="H138" s="212" t="s">
        <v>598</v>
      </c>
    </row>
    <row r="139" spans="1:8" ht="173.25">
      <c r="A139" s="754"/>
      <c r="B139" s="616"/>
      <c r="C139" s="291" t="s">
        <v>251</v>
      </c>
      <c r="D139" s="639"/>
      <c r="E139" s="640"/>
      <c r="F139" s="320">
        <v>156</v>
      </c>
      <c r="G139" s="9">
        <f t="shared" si="2"/>
        <v>187.2</v>
      </c>
      <c r="H139" s="212" t="s">
        <v>723</v>
      </c>
    </row>
    <row r="140" spans="1:8" ht="15.75">
      <c r="A140" s="754"/>
      <c r="B140" s="616"/>
      <c r="C140" s="291" t="s">
        <v>364</v>
      </c>
      <c r="D140" s="639"/>
      <c r="E140" s="640"/>
      <c r="F140" s="320">
        <v>2158</v>
      </c>
      <c r="G140" s="9">
        <f>F140*1.2</f>
        <v>2589.6</v>
      </c>
      <c r="H140" s="212"/>
    </row>
    <row r="141" spans="1:8" ht="126">
      <c r="A141" s="754"/>
      <c r="B141" s="616"/>
      <c r="C141" s="291" t="s">
        <v>254</v>
      </c>
      <c r="D141" s="639"/>
      <c r="E141" s="640"/>
      <c r="F141" s="320">
        <v>1975</v>
      </c>
      <c r="G141" s="9">
        <f t="shared" si="2"/>
        <v>2370</v>
      </c>
      <c r="H141" s="42" t="s">
        <v>719</v>
      </c>
    </row>
    <row r="142" spans="1:8" ht="47.25">
      <c r="A142" s="754"/>
      <c r="B142" s="616"/>
      <c r="C142" s="291" t="s">
        <v>251</v>
      </c>
      <c r="D142" s="749" t="s">
        <v>76</v>
      </c>
      <c r="E142" s="640" t="s">
        <v>23</v>
      </c>
      <c r="F142" s="320">
        <v>69</v>
      </c>
      <c r="G142" s="9">
        <f t="shared" si="2"/>
        <v>82.8</v>
      </c>
      <c r="H142" s="212" t="s">
        <v>599</v>
      </c>
    </row>
    <row r="143" spans="1:8" ht="173.25">
      <c r="A143" s="754"/>
      <c r="B143" s="616"/>
      <c r="C143" s="291" t="s">
        <v>251</v>
      </c>
      <c r="D143" s="750"/>
      <c r="E143" s="640"/>
      <c r="F143" s="320">
        <v>298</v>
      </c>
      <c r="G143" s="9">
        <f t="shared" si="2"/>
        <v>357.59999999999997</v>
      </c>
      <c r="H143" s="212" t="s">
        <v>724</v>
      </c>
    </row>
    <row r="144" spans="1:8" ht="15.75">
      <c r="A144" s="754"/>
      <c r="B144" s="616"/>
      <c r="C144" s="291" t="s">
        <v>364</v>
      </c>
      <c r="D144" s="750"/>
      <c r="E144" s="640"/>
      <c r="F144" s="320">
        <v>2471</v>
      </c>
      <c r="G144" s="9">
        <f t="shared" si="2"/>
        <v>2965.2</v>
      </c>
      <c r="H144" s="212"/>
    </row>
    <row r="145" spans="1:8" ht="126">
      <c r="A145" s="754"/>
      <c r="B145" s="616"/>
      <c r="C145" s="291" t="s">
        <v>254</v>
      </c>
      <c r="D145" s="751"/>
      <c r="E145" s="640"/>
      <c r="F145" s="320">
        <v>3352</v>
      </c>
      <c r="G145" s="9">
        <f t="shared" si="2"/>
        <v>4022.3999999999996</v>
      </c>
      <c r="H145" s="212" t="s">
        <v>720</v>
      </c>
    </row>
    <row r="146" spans="1:8" ht="47.25">
      <c r="A146" s="754"/>
      <c r="B146" s="616"/>
      <c r="C146" s="291" t="s">
        <v>251</v>
      </c>
      <c r="D146" s="749" t="s">
        <v>76</v>
      </c>
      <c r="E146" s="767" t="s">
        <v>367</v>
      </c>
      <c r="F146" s="320">
        <v>71</v>
      </c>
      <c r="G146" s="9">
        <f t="shared" si="2"/>
        <v>85.2</v>
      </c>
      <c r="H146" s="212" t="s">
        <v>599</v>
      </c>
    </row>
    <row r="147" spans="1:8" ht="173.25">
      <c r="A147" s="754"/>
      <c r="B147" s="616"/>
      <c r="C147" s="291" t="s">
        <v>251</v>
      </c>
      <c r="D147" s="750"/>
      <c r="E147" s="768"/>
      <c r="F147" s="320">
        <v>306</v>
      </c>
      <c r="G147" s="9">
        <f t="shared" si="2"/>
        <v>367.2</v>
      </c>
      <c r="H147" s="150" t="s">
        <v>725</v>
      </c>
    </row>
    <row r="148" spans="1:8" ht="15.75">
      <c r="A148" s="754"/>
      <c r="B148" s="616"/>
      <c r="C148" s="291" t="s">
        <v>364</v>
      </c>
      <c r="D148" s="750"/>
      <c r="E148" s="768"/>
      <c r="F148" s="320">
        <v>2540</v>
      </c>
      <c r="G148" s="9">
        <f t="shared" si="2"/>
        <v>3048</v>
      </c>
      <c r="H148" s="212"/>
    </row>
    <row r="149" spans="1:8" ht="126">
      <c r="A149" s="754"/>
      <c r="B149" s="616"/>
      <c r="C149" s="291" t="s">
        <v>254</v>
      </c>
      <c r="D149" s="751"/>
      <c r="E149" s="769"/>
      <c r="F149" s="320">
        <v>3446</v>
      </c>
      <c r="G149" s="9">
        <f t="shared" si="2"/>
        <v>4135.2</v>
      </c>
      <c r="H149" s="212" t="s">
        <v>620</v>
      </c>
    </row>
    <row r="150" spans="1:8" ht="126">
      <c r="A150" s="754"/>
      <c r="B150" s="616"/>
      <c r="C150" s="291" t="s">
        <v>254</v>
      </c>
      <c r="D150" s="255" t="s">
        <v>76</v>
      </c>
      <c r="E150" s="174" t="s">
        <v>255</v>
      </c>
      <c r="F150" s="320">
        <v>954</v>
      </c>
      <c r="G150" s="9">
        <f t="shared" si="2"/>
        <v>1144.8</v>
      </c>
      <c r="H150" s="212" t="s">
        <v>621</v>
      </c>
    </row>
    <row r="151" spans="1:8" ht="220.5">
      <c r="A151" s="755"/>
      <c r="B151" s="617"/>
      <c r="C151" s="291" t="s">
        <v>75</v>
      </c>
      <c r="D151" s="255" t="s">
        <v>600</v>
      </c>
      <c r="E151" s="174"/>
      <c r="F151" s="320">
        <v>146</v>
      </c>
      <c r="G151" s="9">
        <f t="shared" si="2"/>
        <v>175.2</v>
      </c>
      <c r="H151" s="212" t="s">
        <v>601</v>
      </c>
    </row>
    <row r="152" spans="1:8" ht="15.75">
      <c r="A152" s="752">
        <v>12</v>
      </c>
      <c r="B152" s="788" t="s">
        <v>320</v>
      </c>
      <c r="C152" s="494" t="s">
        <v>321</v>
      </c>
      <c r="D152" s="542"/>
      <c r="E152" s="542"/>
      <c r="F152" s="542"/>
      <c r="G152" s="542"/>
      <c r="H152" s="543"/>
    </row>
    <row r="153" spans="1:8" ht="63">
      <c r="A153" s="754"/>
      <c r="B153" s="789"/>
      <c r="C153" s="775" t="s">
        <v>321</v>
      </c>
      <c r="D153" s="291" t="s">
        <v>374</v>
      </c>
      <c r="E153" s="775" t="s">
        <v>602</v>
      </c>
      <c r="F153" s="320">
        <v>1821</v>
      </c>
      <c r="G153" s="9">
        <f t="shared" si="2"/>
        <v>2185.2</v>
      </c>
      <c r="H153" s="212" t="s">
        <v>603</v>
      </c>
    </row>
    <row r="154" spans="1:8" ht="47.25">
      <c r="A154" s="754"/>
      <c r="B154" s="789"/>
      <c r="C154" s="829"/>
      <c r="D154" s="8" t="s">
        <v>374</v>
      </c>
      <c r="E154" s="829"/>
      <c r="F154" s="7">
        <v>4424</v>
      </c>
      <c r="G154" s="9">
        <f t="shared" si="2"/>
        <v>5308.8</v>
      </c>
      <c r="H154" s="78" t="s">
        <v>636</v>
      </c>
    </row>
    <row r="155" spans="1:8" ht="63">
      <c r="A155" s="755"/>
      <c r="B155" s="758"/>
      <c r="C155" s="776"/>
      <c r="D155" s="324" t="s">
        <v>378</v>
      </c>
      <c r="E155" s="776"/>
      <c r="F155" s="7">
        <v>566</v>
      </c>
      <c r="G155" s="9">
        <f t="shared" si="2"/>
        <v>679.1999999999999</v>
      </c>
      <c r="H155" s="212" t="s">
        <v>604</v>
      </c>
    </row>
    <row r="156" spans="1:8" ht="15.75">
      <c r="A156" s="830">
        <v>13</v>
      </c>
      <c r="B156" s="832" t="s">
        <v>605</v>
      </c>
      <c r="C156" s="775" t="s">
        <v>153</v>
      </c>
      <c r="D156" s="775" t="s">
        <v>79</v>
      </c>
      <c r="E156" s="217"/>
      <c r="F156" s="7">
        <v>420</v>
      </c>
      <c r="G156" s="9">
        <f t="shared" si="2"/>
        <v>504</v>
      </c>
      <c r="H156" s="212" t="s">
        <v>634</v>
      </c>
    </row>
    <row r="157" spans="1:8" ht="15.75">
      <c r="A157" s="830"/>
      <c r="B157" s="833"/>
      <c r="C157" s="829"/>
      <c r="D157" s="829"/>
      <c r="E157" s="217"/>
      <c r="F157" s="7">
        <v>319</v>
      </c>
      <c r="G157" s="9">
        <f t="shared" si="2"/>
        <v>382.8</v>
      </c>
      <c r="H157" s="291" t="s">
        <v>261</v>
      </c>
    </row>
    <row r="158" spans="1:8" ht="15.75">
      <c r="A158" s="831"/>
      <c r="B158" s="834"/>
      <c r="C158" s="776"/>
      <c r="D158" s="776"/>
      <c r="E158" s="217"/>
      <c r="F158" s="7">
        <v>556</v>
      </c>
      <c r="G158" s="9">
        <f t="shared" si="2"/>
        <v>667.1999999999999</v>
      </c>
      <c r="H158" s="291" t="s">
        <v>717</v>
      </c>
    </row>
    <row r="159" spans="1:8" ht="15.75">
      <c r="A159" s="749">
        <v>14</v>
      </c>
      <c r="B159" s="788" t="s">
        <v>606</v>
      </c>
      <c r="C159" s="494" t="s">
        <v>158</v>
      </c>
      <c r="D159" s="542"/>
      <c r="E159" s="542"/>
      <c r="F159" s="542"/>
      <c r="G159" s="542"/>
      <c r="H159" s="543"/>
    </row>
    <row r="160" spans="1:8" ht="63">
      <c r="A160" s="750"/>
      <c r="B160" s="789"/>
      <c r="C160" s="291" t="s">
        <v>158</v>
      </c>
      <c r="D160" s="291" t="s">
        <v>79</v>
      </c>
      <c r="E160" s="174"/>
      <c r="F160" s="7">
        <v>2574</v>
      </c>
      <c r="G160" s="9">
        <f t="shared" si="2"/>
        <v>3088.7999999999997</v>
      </c>
      <c r="H160" s="212" t="s">
        <v>607</v>
      </c>
    </row>
    <row r="161" spans="1:8" ht="15.75">
      <c r="A161" s="750"/>
      <c r="B161" s="789"/>
      <c r="C161" s="765" t="s">
        <v>158</v>
      </c>
      <c r="D161" s="255" t="s">
        <v>19</v>
      </c>
      <c r="E161" s="174" t="s">
        <v>211</v>
      </c>
      <c r="F161" s="7">
        <v>1223</v>
      </c>
      <c r="G161" s="9">
        <f t="shared" si="2"/>
        <v>1467.6</v>
      </c>
      <c r="H161" s="766" t="s">
        <v>637</v>
      </c>
    </row>
    <row r="162" spans="1:8" ht="15.75">
      <c r="A162" s="751"/>
      <c r="B162" s="758"/>
      <c r="C162" s="765"/>
      <c r="D162" s="255" t="s">
        <v>19</v>
      </c>
      <c r="E162" s="174" t="s">
        <v>597</v>
      </c>
      <c r="F162" s="7">
        <v>1223</v>
      </c>
      <c r="G162" s="9">
        <f t="shared" si="2"/>
        <v>1467.6</v>
      </c>
      <c r="H162" s="766"/>
    </row>
    <row r="163" spans="1:8" ht="31.5">
      <c r="A163" s="325">
        <v>15</v>
      </c>
      <c r="B163" s="245" t="s">
        <v>160</v>
      </c>
      <c r="C163" s="212" t="s">
        <v>161</v>
      </c>
      <c r="D163" s="291" t="s">
        <v>377</v>
      </c>
      <c r="E163" s="174" t="s">
        <v>608</v>
      </c>
      <c r="F163" s="7">
        <v>86</v>
      </c>
      <c r="G163" s="9">
        <f t="shared" si="2"/>
        <v>103.2</v>
      </c>
      <c r="H163" s="212" t="s">
        <v>652</v>
      </c>
    </row>
    <row r="164" spans="1:8" ht="15.75">
      <c r="A164" s="639">
        <v>16</v>
      </c>
      <c r="B164" s="761" t="s">
        <v>164</v>
      </c>
      <c r="C164" s="765" t="s">
        <v>557</v>
      </c>
      <c r="D164" s="765" t="s">
        <v>83</v>
      </c>
      <c r="E164" s="640"/>
      <c r="F164" s="839">
        <v>87</v>
      </c>
      <c r="G164" s="841">
        <f t="shared" si="2"/>
        <v>104.39999999999999</v>
      </c>
      <c r="H164" s="766"/>
    </row>
    <row r="165" spans="1:8" ht="15.75">
      <c r="A165" s="639"/>
      <c r="B165" s="761"/>
      <c r="C165" s="765"/>
      <c r="D165" s="765"/>
      <c r="E165" s="640"/>
      <c r="F165" s="840"/>
      <c r="G165" s="842"/>
      <c r="H165" s="766"/>
    </row>
    <row r="166" spans="1:8" ht="31.5">
      <c r="A166" s="325">
        <v>17</v>
      </c>
      <c r="B166" s="245" t="s">
        <v>166</v>
      </c>
      <c r="C166" s="212" t="s">
        <v>163</v>
      </c>
      <c r="D166" s="291" t="s">
        <v>19</v>
      </c>
      <c r="E166" s="174"/>
      <c r="F166" s="320">
        <v>836</v>
      </c>
      <c r="G166" s="320">
        <f>F166*1.2</f>
        <v>1003.1999999999999</v>
      </c>
      <c r="H166" s="212" t="s">
        <v>266</v>
      </c>
    </row>
    <row r="167" spans="1:8" ht="15.75">
      <c r="A167" s="749">
        <v>18</v>
      </c>
      <c r="B167" s="788" t="s">
        <v>384</v>
      </c>
      <c r="C167" s="494" t="s">
        <v>82</v>
      </c>
      <c r="D167" s="542"/>
      <c r="E167" s="542"/>
      <c r="F167" s="542"/>
      <c r="G167" s="542"/>
      <c r="H167" s="543"/>
    </row>
    <row r="168" spans="1:8" ht="31.5">
      <c r="A168" s="750"/>
      <c r="B168" s="789"/>
      <c r="C168" s="766" t="s">
        <v>562</v>
      </c>
      <c r="D168" s="765" t="s">
        <v>83</v>
      </c>
      <c r="E168" s="640"/>
      <c r="F168" s="320">
        <v>246</v>
      </c>
      <c r="G168" s="320">
        <f>F168*1.2</f>
        <v>295.2</v>
      </c>
      <c r="H168" s="212" t="s">
        <v>563</v>
      </c>
    </row>
    <row r="169" spans="1:8" ht="15.75">
      <c r="A169" s="750"/>
      <c r="B169" s="789"/>
      <c r="C169" s="766"/>
      <c r="D169" s="765"/>
      <c r="E169" s="640"/>
      <c r="F169" s="744" t="s">
        <v>21</v>
      </c>
      <c r="G169" s="745"/>
      <c r="H169" s="212" t="s">
        <v>564</v>
      </c>
    </row>
    <row r="170" spans="1:8" ht="15.75">
      <c r="A170" s="750"/>
      <c r="B170" s="789"/>
      <c r="C170" s="766" t="s">
        <v>562</v>
      </c>
      <c r="D170" s="775" t="s">
        <v>19</v>
      </c>
      <c r="E170" s="318" t="s">
        <v>20</v>
      </c>
      <c r="F170" s="190">
        <v>2172</v>
      </c>
      <c r="G170" s="190">
        <f>F170*1.2</f>
        <v>2606.4</v>
      </c>
      <c r="H170" s="573" t="s">
        <v>609</v>
      </c>
    </row>
    <row r="171" spans="1:8" ht="15.75">
      <c r="A171" s="750"/>
      <c r="B171" s="789"/>
      <c r="C171" s="766"/>
      <c r="D171" s="776"/>
      <c r="E171" s="318" t="s">
        <v>112</v>
      </c>
      <c r="F171" s="190">
        <v>2953</v>
      </c>
      <c r="G171" s="190">
        <f>F171*1.2</f>
        <v>3543.6</v>
      </c>
      <c r="H171" s="746"/>
    </row>
    <row r="172" spans="1:8" ht="78.75">
      <c r="A172" s="750"/>
      <c r="B172" s="789"/>
      <c r="C172" s="319" t="s">
        <v>562</v>
      </c>
      <c r="D172" s="212" t="s">
        <v>83</v>
      </c>
      <c r="E172" s="212"/>
      <c r="F172" s="854" t="s">
        <v>21</v>
      </c>
      <c r="G172" s="745"/>
      <c r="H172" s="212" t="s">
        <v>85</v>
      </c>
    </row>
    <row r="173" spans="1:8" ht="15.75">
      <c r="A173" s="750"/>
      <c r="B173" s="789"/>
      <c r="C173" s="855" t="s">
        <v>562</v>
      </c>
      <c r="D173" s="775" t="s">
        <v>19</v>
      </c>
      <c r="E173" s="318" t="s">
        <v>255</v>
      </c>
      <c r="F173" s="190">
        <v>1029</v>
      </c>
      <c r="G173" s="190">
        <f>F173*1.2</f>
        <v>1234.8</v>
      </c>
      <c r="H173" s="573" t="s">
        <v>172</v>
      </c>
    </row>
    <row r="174" spans="1:8" ht="15.75">
      <c r="A174" s="750"/>
      <c r="B174" s="789"/>
      <c r="C174" s="856"/>
      <c r="D174" s="829"/>
      <c r="E174" s="318" t="s">
        <v>20</v>
      </c>
      <c r="F174" s="190">
        <v>1703</v>
      </c>
      <c r="G174" s="190">
        <f>F174*1.2</f>
        <v>2043.6</v>
      </c>
      <c r="H174" s="753"/>
    </row>
    <row r="175" spans="1:8" ht="15.75">
      <c r="A175" s="750"/>
      <c r="B175" s="789"/>
      <c r="C175" s="856"/>
      <c r="D175" s="829"/>
      <c r="E175" s="318" t="s">
        <v>23</v>
      </c>
      <c r="F175" s="190">
        <v>3410</v>
      </c>
      <c r="G175" s="190">
        <f>F175*1.2</f>
        <v>4092</v>
      </c>
      <c r="H175" s="753"/>
    </row>
    <row r="176" spans="1:8" ht="15.75">
      <c r="A176" s="751"/>
      <c r="B176" s="758"/>
      <c r="C176" s="857"/>
      <c r="D176" s="776"/>
      <c r="E176" s="174" t="s">
        <v>367</v>
      </c>
      <c r="F176" s="190">
        <v>3505</v>
      </c>
      <c r="G176" s="190">
        <f>F176*1.2</f>
        <v>4206</v>
      </c>
      <c r="H176" s="746"/>
    </row>
    <row r="177" spans="1:8" ht="15.75">
      <c r="A177" s="749">
        <v>19</v>
      </c>
      <c r="B177" s="615" t="s">
        <v>389</v>
      </c>
      <c r="C177" s="845" t="s">
        <v>390</v>
      </c>
      <c r="D177" s="846"/>
      <c r="E177" s="846"/>
      <c r="F177" s="846"/>
      <c r="G177" s="846"/>
      <c r="H177" s="847"/>
    </row>
    <row r="178" spans="1:8" ht="15.75">
      <c r="A178" s="750"/>
      <c r="B178" s="616"/>
      <c r="C178" s="212" t="s">
        <v>610</v>
      </c>
      <c r="D178" s="765" t="s">
        <v>19</v>
      </c>
      <c r="E178" s="212" t="s">
        <v>392</v>
      </c>
      <c r="F178" s="514" t="s">
        <v>21</v>
      </c>
      <c r="G178" s="515"/>
      <c r="H178" s="212"/>
    </row>
    <row r="179" spans="1:8" ht="157.5">
      <c r="A179" s="750"/>
      <c r="B179" s="616"/>
      <c r="C179" s="255" t="s">
        <v>611</v>
      </c>
      <c r="D179" s="765"/>
      <c r="E179" s="174" t="s">
        <v>463</v>
      </c>
      <c r="F179" s="321">
        <v>7544</v>
      </c>
      <c r="G179" s="321">
        <f>F179*1.2</f>
        <v>9052.8</v>
      </c>
      <c r="H179" s="212" t="s">
        <v>612</v>
      </c>
    </row>
    <row r="180" spans="1:8" ht="15.75">
      <c r="A180" s="750"/>
      <c r="B180" s="616"/>
      <c r="C180" s="255" t="s">
        <v>613</v>
      </c>
      <c r="D180" s="765"/>
      <c r="E180" s="174" t="s">
        <v>392</v>
      </c>
      <c r="F180" s="843" t="s">
        <v>21</v>
      </c>
      <c r="G180" s="844"/>
      <c r="H180" s="212"/>
    </row>
    <row r="181" spans="1:8" ht="63">
      <c r="A181" s="751"/>
      <c r="B181" s="617"/>
      <c r="C181" s="255" t="s">
        <v>613</v>
      </c>
      <c r="D181" s="765"/>
      <c r="E181" s="174" t="s">
        <v>463</v>
      </c>
      <c r="F181" s="321">
        <v>3682</v>
      </c>
      <c r="G181" s="321">
        <f>F181*1.2</f>
        <v>4418.4</v>
      </c>
      <c r="H181" s="212" t="s">
        <v>472</v>
      </c>
    </row>
    <row r="182" spans="1:8" ht="15.75">
      <c r="A182" s="761" t="s">
        <v>86</v>
      </c>
      <c r="B182" s="761"/>
      <c r="C182" s="845" t="s">
        <v>87</v>
      </c>
      <c r="D182" s="846"/>
      <c r="E182" s="846"/>
      <c r="F182" s="846"/>
      <c r="G182" s="846"/>
      <c r="H182" s="847"/>
    </row>
    <row r="183" spans="1:8" ht="15.75">
      <c r="A183" s="207" t="s">
        <v>397</v>
      </c>
      <c r="B183" s="245" t="s">
        <v>276</v>
      </c>
      <c r="C183" s="212" t="s">
        <v>277</v>
      </c>
      <c r="D183" s="212" t="s">
        <v>24</v>
      </c>
      <c r="E183" s="174"/>
      <c r="F183" s="747" t="s">
        <v>21</v>
      </c>
      <c r="G183" s="748"/>
      <c r="H183" s="212"/>
    </row>
    <row r="184" spans="1:8" ht="31.5">
      <c r="A184" s="207" t="s">
        <v>399</v>
      </c>
      <c r="B184" s="245" t="s">
        <v>88</v>
      </c>
      <c r="C184" s="212" t="s">
        <v>89</v>
      </c>
      <c r="D184" s="212" t="s">
        <v>19</v>
      </c>
      <c r="E184" s="137" t="s">
        <v>80</v>
      </c>
      <c r="F184" s="747" t="s">
        <v>21</v>
      </c>
      <c r="G184" s="748"/>
      <c r="H184" s="212" t="s">
        <v>90</v>
      </c>
    </row>
    <row r="185" spans="1:8" ht="15.75">
      <c r="A185" s="639">
        <v>22</v>
      </c>
      <c r="B185" s="761" t="s">
        <v>91</v>
      </c>
      <c r="C185" s="766" t="s">
        <v>92</v>
      </c>
      <c r="D185" s="765" t="s">
        <v>19</v>
      </c>
      <c r="E185" s="174" t="s">
        <v>20</v>
      </c>
      <c r="F185" s="747" t="s">
        <v>21</v>
      </c>
      <c r="G185" s="748"/>
      <c r="H185" s="212"/>
    </row>
    <row r="186" spans="1:8" ht="15.75">
      <c r="A186" s="639"/>
      <c r="B186" s="761"/>
      <c r="C186" s="766"/>
      <c r="D186" s="765"/>
      <c r="E186" s="137" t="s">
        <v>112</v>
      </c>
      <c r="F186" s="747" t="s">
        <v>21</v>
      </c>
      <c r="G186" s="748"/>
      <c r="H186" s="212"/>
    </row>
    <row r="187" spans="1:8" ht="31.5">
      <c r="A187" s="255">
        <v>23</v>
      </c>
      <c r="B187" s="245" t="s">
        <v>179</v>
      </c>
      <c r="C187" s="212" t="s">
        <v>180</v>
      </c>
      <c r="D187" s="291" t="s">
        <v>24</v>
      </c>
      <c r="E187" s="137"/>
      <c r="F187" s="747" t="s">
        <v>21</v>
      </c>
      <c r="G187" s="748"/>
      <c r="H187" s="137"/>
    </row>
    <row r="188" spans="1:8" ht="15.75" customHeight="1">
      <c r="A188" s="749">
        <v>24</v>
      </c>
      <c r="B188" s="761" t="s">
        <v>400</v>
      </c>
      <c r="C188" s="850" t="s">
        <v>401</v>
      </c>
      <c r="D188" s="851"/>
      <c r="E188" s="851"/>
      <c r="F188" s="851"/>
      <c r="G188" s="851"/>
      <c r="H188" s="852"/>
    </row>
    <row r="189" spans="1:8" ht="31.5">
      <c r="A189" s="751"/>
      <c r="B189" s="761"/>
      <c r="C189" s="212" t="s">
        <v>282</v>
      </c>
      <c r="D189" s="291" t="s">
        <v>83</v>
      </c>
      <c r="E189" s="137"/>
      <c r="F189" s="320">
        <v>4349</v>
      </c>
      <c r="G189" s="320">
        <f>F189*1.2</f>
        <v>5218.8</v>
      </c>
      <c r="H189" s="218"/>
    </row>
    <row r="190" spans="1:8" ht="15.75">
      <c r="A190" s="749">
        <v>25</v>
      </c>
      <c r="B190" s="848" t="s">
        <v>220</v>
      </c>
      <c r="C190" s="212" t="s">
        <v>95</v>
      </c>
      <c r="D190" s="293"/>
      <c r="E190" s="212" t="s">
        <v>614</v>
      </c>
      <c r="F190" s="744" t="s">
        <v>21</v>
      </c>
      <c r="G190" s="745"/>
      <c r="H190" s="286" t="s">
        <v>615</v>
      </c>
    </row>
    <row r="191" spans="1:8" ht="15.75">
      <c r="A191" s="751"/>
      <c r="B191" s="849"/>
      <c r="C191" s="212" t="s">
        <v>95</v>
      </c>
      <c r="D191" s="293" t="s">
        <v>19</v>
      </c>
      <c r="E191" s="212" t="s">
        <v>614</v>
      </c>
      <c r="F191" s="7">
        <v>212</v>
      </c>
      <c r="G191" s="7">
        <v>254.39999999999998</v>
      </c>
      <c r="H191" s="73" t="s">
        <v>97</v>
      </c>
    </row>
    <row r="192" spans="1:8" ht="31.5">
      <c r="A192" s="255">
        <v>26</v>
      </c>
      <c r="B192" s="245" t="s">
        <v>98</v>
      </c>
      <c r="C192" s="299" t="s">
        <v>616</v>
      </c>
      <c r="D192" s="291" t="s">
        <v>83</v>
      </c>
      <c r="E192" s="137"/>
      <c r="F192" s="7">
        <v>2181.91</v>
      </c>
      <c r="G192" s="7">
        <v>2618.292</v>
      </c>
      <c r="H192" s="78"/>
    </row>
    <row r="193" spans="1:8" ht="15.75">
      <c r="A193" s="853" t="s">
        <v>192</v>
      </c>
      <c r="B193" s="853"/>
      <c r="C193" s="785" t="s">
        <v>193</v>
      </c>
      <c r="D193" s="787"/>
      <c r="E193" s="787"/>
      <c r="F193" s="787"/>
      <c r="G193" s="787"/>
      <c r="H193" s="786"/>
    </row>
    <row r="194" spans="1:8" ht="23.25" customHeight="1">
      <c r="A194" s="430">
        <v>27</v>
      </c>
      <c r="B194" s="391" t="s">
        <v>194</v>
      </c>
      <c r="C194" s="430" t="s">
        <v>195</v>
      </c>
      <c r="D194" s="395" t="s">
        <v>196</v>
      </c>
      <c r="E194" s="11" t="s">
        <v>20</v>
      </c>
      <c r="F194" s="7">
        <v>1098</v>
      </c>
      <c r="G194" s="7">
        <f>F194*1.2</f>
        <v>1317.6</v>
      </c>
      <c r="H194" s="499" t="s">
        <v>727</v>
      </c>
    </row>
    <row r="195" spans="1:8" ht="23.25" customHeight="1">
      <c r="A195" s="430"/>
      <c r="B195" s="391"/>
      <c r="C195" s="430"/>
      <c r="D195" s="395"/>
      <c r="E195" s="11" t="s">
        <v>23</v>
      </c>
      <c r="F195" s="7">
        <v>1098</v>
      </c>
      <c r="G195" s="7">
        <f>F195*1.2</f>
        <v>1317.6</v>
      </c>
      <c r="H195" s="499"/>
    </row>
    <row r="196" spans="1:8" ht="141.75">
      <c r="A196" s="43">
        <v>28</v>
      </c>
      <c r="B196" s="41" t="s">
        <v>288</v>
      </c>
      <c r="C196" s="43" t="s">
        <v>199</v>
      </c>
      <c r="D196" s="42" t="s">
        <v>196</v>
      </c>
      <c r="E196" s="11"/>
      <c r="F196" s="7">
        <v>360</v>
      </c>
      <c r="G196" s="7">
        <f>F196*1.2</f>
        <v>432</v>
      </c>
      <c r="H196" s="205" t="s">
        <v>617</v>
      </c>
    </row>
    <row r="198" spans="1:5" ht="15.75">
      <c r="A198" s="28" t="s">
        <v>100</v>
      </c>
      <c r="B198" s="28"/>
      <c r="C198" s="28"/>
      <c r="D198" s="3"/>
      <c r="E198" s="3"/>
    </row>
    <row r="199" spans="1:5" ht="15.75">
      <c r="A199" s="28"/>
      <c r="B199" s="28"/>
      <c r="C199" s="28"/>
      <c r="D199" s="4"/>
      <c r="E199" s="3"/>
    </row>
    <row r="200" spans="1:5" ht="15.75">
      <c r="A200" s="161" t="s">
        <v>627</v>
      </c>
      <c r="B200" s="161"/>
      <c r="C200" s="161"/>
      <c r="D200" s="162"/>
      <c r="E200" s="163" t="s">
        <v>628</v>
      </c>
    </row>
    <row r="201" spans="1:4" ht="15.75">
      <c r="A201" s="28"/>
      <c r="B201" s="28"/>
      <c r="C201" s="28"/>
      <c r="D201" s="4"/>
    </row>
    <row r="202" spans="1:5" ht="15.75">
      <c r="A202" s="28" t="s">
        <v>101</v>
      </c>
      <c r="B202" s="28"/>
      <c r="C202" s="28"/>
      <c r="D202" s="4"/>
      <c r="E202" s="14" t="s">
        <v>726</v>
      </c>
    </row>
    <row r="203" spans="1:5" ht="15.75">
      <c r="A203" s="28"/>
      <c r="B203" s="28"/>
      <c r="C203" s="28"/>
      <c r="D203" s="4"/>
      <c r="E203" s="14"/>
    </row>
    <row r="204" spans="1:5" ht="15.75">
      <c r="A204" s="28" t="s">
        <v>103</v>
      </c>
      <c r="B204" s="28"/>
      <c r="C204" s="28"/>
      <c r="D204" s="4"/>
      <c r="E204" s="14" t="s">
        <v>329</v>
      </c>
    </row>
    <row r="205" spans="1:5" ht="15.75">
      <c r="A205" s="28"/>
      <c r="B205" s="28"/>
      <c r="C205" s="28"/>
      <c r="D205" s="4"/>
      <c r="E205" s="14"/>
    </row>
    <row r="206" spans="1:5" ht="15.75">
      <c r="A206" s="28" t="s">
        <v>638</v>
      </c>
      <c r="B206" s="28"/>
      <c r="C206" s="28"/>
      <c r="D206" s="4"/>
      <c r="E206" s="14" t="s">
        <v>635</v>
      </c>
    </row>
    <row r="207" spans="1:4" ht="15.75">
      <c r="A207" s="28"/>
      <c r="B207" s="28"/>
      <c r="C207" s="28"/>
      <c r="D207" s="32"/>
    </row>
    <row r="208" spans="1:5" ht="15.75">
      <c r="A208" s="28" t="s">
        <v>618</v>
      </c>
      <c r="B208" s="28"/>
      <c r="C208" s="28"/>
      <c r="D208" s="32"/>
      <c r="E208" s="14" t="s">
        <v>619</v>
      </c>
    </row>
  </sheetData>
  <sheetProtection/>
  <mergeCells count="212">
    <mergeCell ref="C159:H159"/>
    <mergeCell ref="B159:B162"/>
    <mergeCell ref="A159:A162"/>
    <mergeCell ref="C167:H167"/>
    <mergeCell ref="B167:B176"/>
    <mergeCell ref="A167:A176"/>
    <mergeCell ref="F172:G172"/>
    <mergeCell ref="C173:C176"/>
    <mergeCell ref="H173:H176"/>
    <mergeCell ref="D168:D169"/>
    <mergeCell ref="B127:B136"/>
    <mergeCell ref="C137:H137"/>
    <mergeCell ref="A137:A151"/>
    <mergeCell ref="C152:H152"/>
    <mergeCell ref="B152:B155"/>
    <mergeCell ref="A152:A155"/>
    <mergeCell ref="D146:D149"/>
    <mergeCell ref="E146:E149"/>
    <mergeCell ref="C153:C155"/>
    <mergeCell ref="E153:E155"/>
    <mergeCell ref="A193:B193"/>
    <mergeCell ref="C193:H193"/>
    <mergeCell ref="A194:A195"/>
    <mergeCell ref="B194:B195"/>
    <mergeCell ref="C194:C195"/>
    <mergeCell ref="D194:D195"/>
    <mergeCell ref="H194:H195"/>
    <mergeCell ref="A188:A189"/>
    <mergeCell ref="B188:B189"/>
    <mergeCell ref="A190:A191"/>
    <mergeCell ref="B190:B191"/>
    <mergeCell ref="F190:G190"/>
    <mergeCell ref="C188:H188"/>
    <mergeCell ref="A182:B182"/>
    <mergeCell ref="C182:H182"/>
    <mergeCell ref="F183:G183"/>
    <mergeCell ref="F184:G184"/>
    <mergeCell ref="C185:C186"/>
    <mergeCell ref="D185:D186"/>
    <mergeCell ref="F185:G185"/>
    <mergeCell ref="F186:G186"/>
    <mergeCell ref="A185:A186"/>
    <mergeCell ref="A177:A181"/>
    <mergeCell ref="B177:B181"/>
    <mergeCell ref="D178:D181"/>
    <mergeCell ref="F178:G178"/>
    <mergeCell ref="F180:G180"/>
    <mergeCell ref="C177:H177"/>
    <mergeCell ref="E168:E169"/>
    <mergeCell ref="F169:G169"/>
    <mergeCell ref="C170:C171"/>
    <mergeCell ref="D170:D171"/>
    <mergeCell ref="H170:H171"/>
    <mergeCell ref="C161:C162"/>
    <mergeCell ref="H161:H162"/>
    <mergeCell ref="A164:A165"/>
    <mergeCell ref="B164:B165"/>
    <mergeCell ref="E164:E165"/>
    <mergeCell ref="F164:F165"/>
    <mergeCell ref="G164:G165"/>
    <mergeCell ref="H164:H165"/>
    <mergeCell ref="C164:C165"/>
    <mergeCell ref="D164:D165"/>
    <mergeCell ref="C128:C129"/>
    <mergeCell ref="D128:D130"/>
    <mergeCell ref="H128:H134"/>
    <mergeCell ref="D133:D134"/>
    <mergeCell ref="E133:E134"/>
    <mergeCell ref="C135:C136"/>
    <mergeCell ref="D135:D136"/>
    <mergeCell ref="H135:H136"/>
    <mergeCell ref="E129:E130"/>
    <mergeCell ref="C131:C132"/>
    <mergeCell ref="F123:G123"/>
    <mergeCell ref="H123:H125"/>
    <mergeCell ref="F124:G124"/>
    <mergeCell ref="F125:G125"/>
    <mergeCell ref="A126:B126"/>
    <mergeCell ref="C126:H126"/>
    <mergeCell ref="D115:D117"/>
    <mergeCell ref="E115:E117"/>
    <mergeCell ref="D118:D120"/>
    <mergeCell ref="E118:E120"/>
    <mergeCell ref="D121:D122"/>
    <mergeCell ref="A123:A125"/>
    <mergeCell ref="B123:B125"/>
    <mergeCell ref="C123:C125"/>
    <mergeCell ref="D123:D124"/>
    <mergeCell ref="F110:G110"/>
    <mergeCell ref="H110:H112"/>
    <mergeCell ref="F111:G111"/>
    <mergeCell ref="F112:G112"/>
    <mergeCell ref="A113:A122"/>
    <mergeCell ref="B113:B122"/>
    <mergeCell ref="C113:C122"/>
    <mergeCell ref="F113:G113"/>
    <mergeCell ref="H113:H114"/>
    <mergeCell ref="F114:G114"/>
    <mergeCell ref="F107:G107"/>
    <mergeCell ref="A108:H108"/>
    <mergeCell ref="C97:C99"/>
    <mergeCell ref="C103:C104"/>
    <mergeCell ref="D103:D104"/>
    <mergeCell ref="A105:A107"/>
    <mergeCell ref="H22:H24"/>
    <mergeCell ref="F23:G23"/>
    <mergeCell ref="F24:G24"/>
    <mergeCell ref="C25:H25"/>
    <mergeCell ref="H26:H93"/>
    <mergeCell ref="H94:H95"/>
    <mergeCell ref="C70:C71"/>
    <mergeCell ref="C72:C73"/>
    <mergeCell ref="C74:C75"/>
    <mergeCell ref="C76:C77"/>
    <mergeCell ref="F17:G17"/>
    <mergeCell ref="F18:G18"/>
    <mergeCell ref="F19:G19"/>
    <mergeCell ref="H19:H21"/>
    <mergeCell ref="F20:G20"/>
    <mergeCell ref="F21:G21"/>
    <mergeCell ref="A11:H11"/>
    <mergeCell ref="A8:H8"/>
    <mergeCell ref="A9:H9"/>
    <mergeCell ref="A10:H10"/>
    <mergeCell ref="A14:H14"/>
    <mergeCell ref="C15:H15"/>
    <mergeCell ref="A127:A136"/>
    <mergeCell ref="C127:H127"/>
    <mergeCell ref="C109:H109"/>
    <mergeCell ref="C82:C83"/>
    <mergeCell ref="A96:A104"/>
    <mergeCell ref="B96:B104"/>
    <mergeCell ref="C96:H96"/>
    <mergeCell ref="F105:G105"/>
    <mergeCell ref="H105:H107"/>
    <mergeCell ref="F106:G106"/>
    <mergeCell ref="A25:A95"/>
    <mergeCell ref="B25:B95"/>
    <mergeCell ref="C42:C43"/>
    <mergeCell ref="C44:C45"/>
    <mergeCell ref="C46:C47"/>
    <mergeCell ref="C48:C49"/>
    <mergeCell ref="C50:C51"/>
    <mergeCell ref="C52:C53"/>
    <mergeCell ref="A19:A21"/>
    <mergeCell ref="B19:B21"/>
    <mergeCell ref="C19:C21"/>
    <mergeCell ref="D19:D20"/>
    <mergeCell ref="A22:A24"/>
    <mergeCell ref="B22:B24"/>
    <mergeCell ref="C22:C24"/>
    <mergeCell ref="D22:D23"/>
    <mergeCell ref="G2:H2"/>
    <mergeCell ref="G3:H3"/>
    <mergeCell ref="G4:H4"/>
    <mergeCell ref="A15:B15"/>
    <mergeCell ref="A16:A18"/>
    <mergeCell ref="B16:B18"/>
    <mergeCell ref="C16:C18"/>
    <mergeCell ref="D16:D17"/>
    <mergeCell ref="F16:G16"/>
    <mergeCell ref="H16:H18"/>
    <mergeCell ref="F22:G22"/>
    <mergeCell ref="C26:C27"/>
    <mergeCell ref="C28:C29"/>
    <mergeCell ref="C30:C31"/>
    <mergeCell ref="C32:C33"/>
    <mergeCell ref="C34:C35"/>
    <mergeCell ref="C36:C37"/>
    <mergeCell ref="C38:C39"/>
    <mergeCell ref="C40:C41"/>
    <mergeCell ref="C58:C59"/>
    <mergeCell ref="C60:C61"/>
    <mergeCell ref="C62:C63"/>
    <mergeCell ref="C54:C55"/>
    <mergeCell ref="C56:C57"/>
    <mergeCell ref="C64:C65"/>
    <mergeCell ref="C66:C67"/>
    <mergeCell ref="C68:C69"/>
    <mergeCell ref="C84:C85"/>
    <mergeCell ref="C86:C87"/>
    <mergeCell ref="C88:C89"/>
    <mergeCell ref="C78:C79"/>
    <mergeCell ref="C80:C81"/>
    <mergeCell ref="C110:C112"/>
    <mergeCell ref="D110:D111"/>
    <mergeCell ref="C90:C91"/>
    <mergeCell ref="C92:C93"/>
    <mergeCell ref="C94:C95"/>
    <mergeCell ref="D97:D99"/>
    <mergeCell ref="C100:C102"/>
    <mergeCell ref="D100:D102"/>
    <mergeCell ref="A156:A158"/>
    <mergeCell ref="B156:B158"/>
    <mergeCell ref="C156:C158"/>
    <mergeCell ref="D156:D158"/>
    <mergeCell ref="B105:B107"/>
    <mergeCell ref="C105:C107"/>
    <mergeCell ref="D105:D106"/>
    <mergeCell ref="A109:B109"/>
    <mergeCell ref="A110:A112"/>
    <mergeCell ref="B110:B112"/>
    <mergeCell ref="D173:D176"/>
    <mergeCell ref="B185:B186"/>
    <mergeCell ref="F187:G187"/>
    <mergeCell ref="D131:D132"/>
    <mergeCell ref="E138:E141"/>
    <mergeCell ref="D142:D145"/>
    <mergeCell ref="E142:E145"/>
    <mergeCell ref="B137:B151"/>
    <mergeCell ref="C168:C169"/>
    <mergeCell ref="D138:D1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00390625" style="3" customWidth="1"/>
    <col min="2" max="2" width="13.57421875" style="89" customWidth="1"/>
    <col min="3" max="3" width="85.28125" style="3" customWidth="1"/>
    <col min="4" max="4" width="15.57421875" style="3" customWidth="1"/>
    <col min="5" max="5" width="22.28125" style="3" customWidth="1"/>
    <col min="6" max="6" width="16.00390625" style="108" customWidth="1"/>
    <col min="7" max="7" width="16.00390625" style="1" customWidth="1"/>
    <col min="8" max="8" width="73.8515625" style="3" customWidth="1"/>
    <col min="9" max="16384" width="9.140625" style="17" customWidth="1"/>
  </cols>
  <sheetData>
    <row r="1" spans="12:13" ht="15.75">
      <c r="L1" s="104"/>
      <c r="M1" s="14"/>
    </row>
    <row r="2" spans="7:8" ht="15.75">
      <c r="G2" s="398" t="s">
        <v>0</v>
      </c>
      <c r="H2" s="398"/>
    </row>
    <row r="3" spans="7:8" ht="15.75">
      <c r="G3" s="399" t="s">
        <v>1</v>
      </c>
      <c r="H3" s="399"/>
    </row>
    <row r="4" spans="7:8" ht="15.75">
      <c r="G4" s="400" t="s">
        <v>2</v>
      </c>
      <c r="H4" s="400"/>
    </row>
    <row r="5" spans="7:8" ht="15.75">
      <c r="G5" s="401"/>
      <c r="H5" s="401"/>
    </row>
    <row r="6" spans="5:8" ht="15.75">
      <c r="E6" s="24"/>
      <c r="F6" s="24"/>
      <c r="G6" s="402" t="s">
        <v>3</v>
      </c>
      <c r="H6" s="402"/>
    </row>
    <row r="7" spans="5:8" ht="15.75">
      <c r="E7" s="24"/>
      <c r="F7" s="24"/>
      <c r="G7" s="106"/>
      <c r="H7" s="105"/>
    </row>
    <row r="8" spans="1:8" ht="15.75">
      <c r="A8" s="474" t="s">
        <v>4</v>
      </c>
      <c r="B8" s="474"/>
      <c r="C8" s="474"/>
      <c r="D8" s="474"/>
      <c r="E8" s="474"/>
      <c r="F8" s="474"/>
      <c r="G8" s="474"/>
      <c r="H8" s="474"/>
    </row>
    <row r="9" spans="1:8" ht="15.75">
      <c r="A9" s="474" t="s">
        <v>622</v>
      </c>
      <c r="B9" s="474"/>
      <c r="C9" s="474"/>
      <c r="D9" s="474"/>
      <c r="E9" s="474"/>
      <c r="F9" s="474"/>
      <c r="G9" s="474"/>
      <c r="H9" s="474"/>
    </row>
    <row r="10" spans="1:8" s="88" customFormat="1" ht="15.75">
      <c r="A10" s="474" t="s">
        <v>734</v>
      </c>
      <c r="B10" s="474"/>
      <c r="C10" s="474"/>
      <c r="D10" s="474"/>
      <c r="E10" s="474"/>
      <c r="F10" s="474"/>
      <c r="G10" s="474"/>
      <c r="H10" s="474"/>
    </row>
    <row r="11" spans="1:8" s="88" customFormat="1" ht="15.75" customHeight="1">
      <c r="A11" s="396" t="s">
        <v>736</v>
      </c>
      <c r="B11" s="396"/>
      <c r="C11" s="396"/>
      <c r="D11" s="396"/>
      <c r="E11" s="396"/>
      <c r="F11" s="396"/>
      <c r="G11" s="396"/>
      <c r="H11" s="396"/>
    </row>
    <row r="12" spans="1:8" s="88" customFormat="1" ht="15.75">
      <c r="A12" s="109"/>
      <c r="B12" s="109"/>
      <c r="C12" s="109"/>
      <c r="D12" s="109"/>
      <c r="E12" s="109"/>
      <c r="F12" s="109"/>
      <c r="G12" s="109"/>
      <c r="H12" s="109"/>
    </row>
    <row r="13" spans="1:8" ht="47.25">
      <c r="A13" s="375" t="s">
        <v>5</v>
      </c>
      <c r="B13" s="164" t="s">
        <v>6</v>
      </c>
      <c r="C13" s="375" t="s">
        <v>7</v>
      </c>
      <c r="D13" s="375" t="s">
        <v>8</v>
      </c>
      <c r="E13" s="375" t="s">
        <v>9</v>
      </c>
      <c r="F13" s="376" t="s">
        <v>10</v>
      </c>
      <c r="G13" s="377" t="s">
        <v>11</v>
      </c>
      <c r="H13" s="375" t="s">
        <v>12</v>
      </c>
    </row>
    <row r="14" spans="1:8" ht="15.75" customHeight="1">
      <c r="A14" s="397" t="s">
        <v>13</v>
      </c>
      <c r="B14" s="397"/>
      <c r="C14" s="397"/>
      <c r="D14" s="397"/>
      <c r="E14" s="397"/>
      <c r="F14" s="397"/>
      <c r="G14" s="397"/>
      <c r="H14" s="397"/>
    </row>
    <row r="15" spans="1:8" ht="15.75" customHeight="1">
      <c r="A15" s="391" t="s">
        <v>14</v>
      </c>
      <c r="B15" s="391"/>
      <c r="C15" s="397" t="s">
        <v>15</v>
      </c>
      <c r="D15" s="397"/>
      <c r="E15" s="397"/>
      <c r="F15" s="397"/>
      <c r="G15" s="397"/>
      <c r="H15" s="397"/>
    </row>
    <row r="16" spans="1:8" ht="15.75" customHeight="1">
      <c r="A16" s="395">
        <v>1</v>
      </c>
      <c r="B16" s="391" t="s">
        <v>17</v>
      </c>
      <c r="C16" s="395" t="s">
        <v>18</v>
      </c>
      <c r="D16" s="395" t="s">
        <v>19</v>
      </c>
      <c r="E16" s="11" t="s">
        <v>20</v>
      </c>
      <c r="F16" s="473" t="s">
        <v>107</v>
      </c>
      <c r="G16" s="473"/>
      <c r="H16" s="395"/>
    </row>
    <row r="17" spans="1:8" ht="15.75" customHeight="1">
      <c r="A17" s="395"/>
      <c r="B17" s="391"/>
      <c r="C17" s="395"/>
      <c r="D17" s="395"/>
      <c r="E17" s="11" t="s">
        <v>108</v>
      </c>
      <c r="F17" s="473" t="s">
        <v>107</v>
      </c>
      <c r="G17" s="473"/>
      <c r="H17" s="395"/>
    </row>
    <row r="18" spans="1:8" ht="15.75" customHeight="1">
      <c r="A18" s="395"/>
      <c r="B18" s="391"/>
      <c r="C18" s="395"/>
      <c r="D18" s="42" t="s">
        <v>24</v>
      </c>
      <c r="E18" s="11"/>
      <c r="F18" s="473" t="s">
        <v>107</v>
      </c>
      <c r="G18" s="473"/>
      <c r="H18" s="395"/>
    </row>
    <row r="19" spans="1:8" ht="15.75" customHeight="1">
      <c r="A19" s="397" t="s">
        <v>109</v>
      </c>
      <c r="B19" s="397"/>
      <c r="C19" s="391" t="s">
        <v>110</v>
      </c>
      <c r="D19" s="391"/>
      <c r="E19" s="391"/>
      <c r="F19" s="391"/>
      <c r="G19" s="391"/>
      <c r="H19" s="391"/>
    </row>
    <row r="20" spans="1:8" ht="15.75" customHeight="1">
      <c r="A20" s="430">
        <v>2</v>
      </c>
      <c r="B20" s="391" t="s">
        <v>26</v>
      </c>
      <c r="C20" s="395" t="s">
        <v>111</v>
      </c>
      <c r="D20" s="395" t="s">
        <v>19</v>
      </c>
      <c r="E20" s="11" t="s">
        <v>20</v>
      </c>
      <c r="F20" s="473" t="s">
        <v>107</v>
      </c>
      <c r="G20" s="473"/>
      <c r="H20" s="392"/>
    </row>
    <row r="21" spans="1:8" ht="15.75" customHeight="1">
      <c r="A21" s="430"/>
      <c r="B21" s="391"/>
      <c r="C21" s="395"/>
      <c r="D21" s="395"/>
      <c r="E21" s="11" t="s">
        <v>112</v>
      </c>
      <c r="F21" s="473" t="s">
        <v>107</v>
      </c>
      <c r="G21" s="473"/>
      <c r="H21" s="393"/>
    </row>
    <row r="22" spans="1:8" ht="15.75" customHeight="1">
      <c r="A22" s="430"/>
      <c r="B22" s="391"/>
      <c r="C22" s="395"/>
      <c r="D22" s="42" t="s">
        <v>24</v>
      </c>
      <c r="E22" s="11"/>
      <c r="F22" s="473" t="s">
        <v>107</v>
      </c>
      <c r="G22" s="473"/>
      <c r="H22" s="394"/>
    </row>
    <row r="23" spans="1:8" ht="15.75" customHeight="1">
      <c r="A23" s="430">
        <v>3</v>
      </c>
      <c r="B23" s="391" t="s">
        <v>30</v>
      </c>
      <c r="C23" s="395" t="s">
        <v>31</v>
      </c>
      <c r="D23" s="395" t="s">
        <v>19</v>
      </c>
      <c r="E23" s="11" t="s">
        <v>20</v>
      </c>
      <c r="F23" s="473" t="s">
        <v>107</v>
      </c>
      <c r="G23" s="473"/>
      <c r="H23" s="392"/>
    </row>
    <row r="24" spans="1:8" ht="15.75" customHeight="1">
      <c r="A24" s="430"/>
      <c r="B24" s="391"/>
      <c r="C24" s="395"/>
      <c r="D24" s="395"/>
      <c r="E24" s="11" t="s">
        <v>112</v>
      </c>
      <c r="F24" s="473" t="s">
        <v>107</v>
      </c>
      <c r="G24" s="473"/>
      <c r="H24" s="393"/>
    </row>
    <row r="25" spans="1:8" ht="15.75" customHeight="1">
      <c r="A25" s="430"/>
      <c r="B25" s="391"/>
      <c r="C25" s="395"/>
      <c r="D25" s="42" t="s">
        <v>24</v>
      </c>
      <c r="E25" s="11"/>
      <c r="F25" s="473" t="s">
        <v>107</v>
      </c>
      <c r="G25" s="473"/>
      <c r="H25" s="394"/>
    </row>
    <row r="26" spans="1:8" ht="15.75" customHeight="1">
      <c r="A26" s="418">
        <v>4</v>
      </c>
      <c r="B26" s="406" t="s">
        <v>113</v>
      </c>
      <c r="C26" s="391" t="s">
        <v>34</v>
      </c>
      <c r="D26" s="391"/>
      <c r="E26" s="391"/>
      <c r="F26" s="391"/>
      <c r="G26" s="391"/>
      <c r="H26" s="391"/>
    </row>
    <row r="27" spans="1:8" ht="15.75" customHeight="1">
      <c r="A27" s="422"/>
      <c r="B27" s="407"/>
      <c r="C27" s="409" t="s">
        <v>114</v>
      </c>
      <c r="D27" s="440" t="s">
        <v>19</v>
      </c>
      <c r="E27" s="11" t="s">
        <v>61</v>
      </c>
      <c r="F27" s="10">
        <v>5429</v>
      </c>
      <c r="G27" s="51">
        <f>F27*1.2</f>
        <v>6514.8</v>
      </c>
      <c r="H27" s="470" t="s">
        <v>115</v>
      </c>
    </row>
    <row r="28" spans="1:8" ht="15.75" customHeight="1">
      <c r="A28" s="422"/>
      <c r="B28" s="407"/>
      <c r="C28" s="410"/>
      <c r="D28" s="440"/>
      <c r="E28" s="11" t="s">
        <v>23</v>
      </c>
      <c r="F28" s="10">
        <v>7073</v>
      </c>
      <c r="G28" s="51">
        <f aca="true" t="shared" si="0" ref="G28:G71">F28*1.2</f>
        <v>8487.6</v>
      </c>
      <c r="H28" s="472"/>
    </row>
    <row r="29" spans="1:8" ht="15.75">
      <c r="A29" s="422"/>
      <c r="B29" s="407"/>
      <c r="C29" s="409" t="s">
        <v>116</v>
      </c>
      <c r="D29" s="440" t="s">
        <v>19</v>
      </c>
      <c r="E29" s="11" t="s">
        <v>61</v>
      </c>
      <c r="F29" s="10">
        <v>7197</v>
      </c>
      <c r="G29" s="51">
        <f t="shared" si="0"/>
        <v>8636.4</v>
      </c>
      <c r="H29" s="472"/>
    </row>
    <row r="30" spans="1:8" ht="15.75">
      <c r="A30" s="422"/>
      <c r="B30" s="407"/>
      <c r="C30" s="410"/>
      <c r="D30" s="440"/>
      <c r="E30" s="11" t="s">
        <v>23</v>
      </c>
      <c r="F30" s="10">
        <v>8762</v>
      </c>
      <c r="G30" s="51">
        <f t="shared" si="0"/>
        <v>10514.4</v>
      </c>
      <c r="H30" s="472"/>
    </row>
    <row r="31" spans="1:8" ht="15.75">
      <c r="A31" s="422"/>
      <c r="B31" s="407"/>
      <c r="C31" s="409" t="s">
        <v>117</v>
      </c>
      <c r="D31" s="440" t="s">
        <v>19</v>
      </c>
      <c r="E31" s="11" t="s">
        <v>61</v>
      </c>
      <c r="F31" s="10">
        <v>8677</v>
      </c>
      <c r="G31" s="51">
        <f t="shared" si="0"/>
        <v>10412.4</v>
      </c>
      <c r="H31" s="472"/>
    </row>
    <row r="32" spans="1:8" ht="15.75">
      <c r="A32" s="422"/>
      <c r="B32" s="407"/>
      <c r="C32" s="410"/>
      <c r="D32" s="440"/>
      <c r="E32" s="11" t="s">
        <v>23</v>
      </c>
      <c r="F32" s="10">
        <v>8762</v>
      </c>
      <c r="G32" s="51">
        <f t="shared" si="0"/>
        <v>10514.4</v>
      </c>
      <c r="H32" s="472"/>
    </row>
    <row r="33" spans="1:8" ht="15.75">
      <c r="A33" s="422"/>
      <c r="B33" s="407"/>
      <c r="C33" s="439" t="s">
        <v>118</v>
      </c>
      <c r="D33" s="440" t="s">
        <v>19</v>
      </c>
      <c r="E33" s="11" t="s">
        <v>61</v>
      </c>
      <c r="F33" s="10">
        <v>9853</v>
      </c>
      <c r="G33" s="51">
        <f t="shared" si="0"/>
        <v>11823.6</v>
      </c>
      <c r="H33" s="472"/>
    </row>
    <row r="34" spans="1:8" ht="15.75">
      <c r="A34" s="422"/>
      <c r="B34" s="407"/>
      <c r="C34" s="439"/>
      <c r="D34" s="440"/>
      <c r="E34" s="11" t="s">
        <v>23</v>
      </c>
      <c r="F34" s="10">
        <v>11726</v>
      </c>
      <c r="G34" s="51">
        <f t="shared" si="0"/>
        <v>14071.199999999999</v>
      </c>
      <c r="H34" s="472"/>
    </row>
    <row r="35" spans="1:8" ht="15.75">
      <c r="A35" s="422"/>
      <c r="B35" s="407"/>
      <c r="C35" s="439" t="s">
        <v>119</v>
      </c>
      <c r="D35" s="440" t="s">
        <v>19</v>
      </c>
      <c r="E35" s="11" t="s">
        <v>61</v>
      </c>
      <c r="F35" s="10">
        <v>11410</v>
      </c>
      <c r="G35" s="51">
        <f t="shared" si="0"/>
        <v>13692</v>
      </c>
      <c r="H35" s="472"/>
    </row>
    <row r="36" spans="1:8" ht="15.75">
      <c r="A36" s="422"/>
      <c r="B36" s="407"/>
      <c r="C36" s="439"/>
      <c r="D36" s="440"/>
      <c r="E36" s="11" t="s">
        <v>23</v>
      </c>
      <c r="F36" s="10">
        <v>14185</v>
      </c>
      <c r="G36" s="51">
        <f t="shared" si="0"/>
        <v>17022</v>
      </c>
      <c r="H36" s="472"/>
    </row>
    <row r="37" spans="1:8" ht="15.75">
      <c r="A37" s="422"/>
      <c r="B37" s="407"/>
      <c r="C37" s="439" t="s">
        <v>120</v>
      </c>
      <c r="D37" s="440" t="s">
        <v>19</v>
      </c>
      <c r="E37" s="11" t="s">
        <v>61</v>
      </c>
      <c r="F37" s="10">
        <v>12676</v>
      </c>
      <c r="G37" s="51">
        <f t="shared" si="0"/>
        <v>15211.199999999999</v>
      </c>
      <c r="H37" s="472"/>
    </row>
    <row r="38" spans="1:8" ht="15.75">
      <c r="A38" s="422"/>
      <c r="B38" s="407"/>
      <c r="C38" s="439"/>
      <c r="D38" s="440"/>
      <c r="E38" s="11" t="s">
        <v>23</v>
      </c>
      <c r="F38" s="10">
        <v>16413</v>
      </c>
      <c r="G38" s="51">
        <f t="shared" si="0"/>
        <v>19695.6</v>
      </c>
      <c r="H38" s="472"/>
    </row>
    <row r="39" spans="1:8" ht="15.75">
      <c r="A39" s="422"/>
      <c r="B39" s="407"/>
      <c r="C39" s="439" t="s">
        <v>121</v>
      </c>
      <c r="D39" s="440" t="s">
        <v>19</v>
      </c>
      <c r="E39" s="11" t="s">
        <v>61</v>
      </c>
      <c r="F39" s="10">
        <v>15333</v>
      </c>
      <c r="G39" s="51">
        <f t="shared" si="0"/>
        <v>18399.6</v>
      </c>
      <c r="H39" s="472"/>
    </row>
    <row r="40" spans="1:8" ht="15.75">
      <c r="A40" s="422"/>
      <c r="B40" s="407"/>
      <c r="C40" s="439"/>
      <c r="D40" s="440"/>
      <c r="E40" s="11" t="s">
        <v>23</v>
      </c>
      <c r="F40" s="10">
        <v>17798</v>
      </c>
      <c r="G40" s="51">
        <f t="shared" si="0"/>
        <v>21357.6</v>
      </c>
      <c r="H40" s="472"/>
    </row>
    <row r="41" spans="1:8" ht="15.75">
      <c r="A41" s="422"/>
      <c r="B41" s="407"/>
      <c r="C41" s="439" t="s">
        <v>122</v>
      </c>
      <c r="D41" s="440" t="s">
        <v>19</v>
      </c>
      <c r="E41" s="11" t="s">
        <v>61</v>
      </c>
      <c r="F41" s="10">
        <v>22491</v>
      </c>
      <c r="G41" s="51">
        <f t="shared" si="0"/>
        <v>26989.2</v>
      </c>
      <c r="H41" s="472"/>
    </row>
    <row r="42" spans="1:8" ht="15.75">
      <c r="A42" s="422"/>
      <c r="B42" s="407"/>
      <c r="C42" s="439"/>
      <c r="D42" s="440"/>
      <c r="E42" s="11" t="s">
        <v>23</v>
      </c>
      <c r="F42" s="10">
        <v>25568</v>
      </c>
      <c r="G42" s="51">
        <f t="shared" si="0"/>
        <v>30681.6</v>
      </c>
      <c r="H42" s="472"/>
    </row>
    <row r="43" spans="1:8" ht="15.75">
      <c r="A43" s="422"/>
      <c r="B43" s="407"/>
      <c r="C43" s="439" t="s">
        <v>123</v>
      </c>
      <c r="D43" s="440" t="s">
        <v>19</v>
      </c>
      <c r="E43" s="11" t="s">
        <v>61</v>
      </c>
      <c r="F43" s="10">
        <v>39437</v>
      </c>
      <c r="G43" s="51">
        <f t="shared" si="0"/>
        <v>47324.4</v>
      </c>
      <c r="H43" s="472"/>
    </row>
    <row r="44" spans="1:8" ht="15.75">
      <c r="A44" s="422"/>
      <c r="B44" s="407"/>
      <c r="C44" s="439"/>
      <c r="D44" s="440"/>
      <c r="E44" s="11" t="s">
        <v>23</v>
      </c>
      <c r="F44" s="10">
        <v>42663</v>
      </c>
      <c r="G44" s="51">
        <f t="shared" si="0"/>
        <v>51195.6</v>
      </c>
      <c r="H44" s="472"/>
    </row>
    <row r="45" spans="1:8" ht="15.75">
      <c r="A45" s="422"/>
      <c r="B45" s="407"/>
      <c r="C45" s="439" t="s">
        <v>124</v>
      </c>
      <c r="D45" s="440" t="s">
        <v>19</v>
      </c>
      <c r="E45" s="11" t="s">
        <v>61</v>
      </c>
      <c r="F45" s="10">
        <v>35307</v>
      </c>
      <c r="G45" s="51">
        <f t="shared" si="0"/>
        <v>42368.4</v>
      </c>
      <c r="H45" s="472"/>
    </row>
    <row r="46" spans="1:8" ht="15.75">
      <c r="A46" s="422"/>
      <c r="B46" s="407"/>
      <c r="C46" s="439"/>
      <c r="D46" s="440"/>
      <c r="E46" s="11" t="s">
        <v>23</v>
      </c>
      <c r="F46" s="10">
        <v>42761</v>
      </c>
      <c r="G46" s="51">
        <f t="shared" si="0"/>
        <v>51313.2</v>
      </c>
      <c r="H46" s="472"/>
    </row>
    <row r="47" spans="1:8" ht="15.75">
      <c r="A47" s="422"/>
      <c r="B47" s="407"/>
      <c r="C47" s="439" t="s">
        <v>125</v>
      </c>
      <c r="D47" s="440" t="s">
        <v>19</v>
      </c>
      <c r="E47" s="11" t="s">
        <v>61</v>
      </c>
      <c r="F47" s="10">
        <v>41700</v>
      </c>
      <c r="G47" s="51">
        <f t="shared" si="0"/>
        <v>50040</v>
      </c>
      <c r="H47" s="472"/>
    </row>
    <row r="48" spans="1:8" ht="15.75">
      <c r="A48" s="422"/>
      <c r="B48" s="407"/>
      <c r="C48" s="439"/>
      <c r="D48" s="440"/>
      <c r="E48" s="11" t="s">
        <v>23</v>
      </c>
      <c r="F48" s="10">
        <v>48085</v>
      </c>
      <c r="G48" s="51">
        <f t="shared" si="0"/>
        <v>57702</v>
      </c>
      <c r="H48" s="472"/>
    </row>
    <row r="49" spans="1:8" ht="15.75">
      <c r="A49" s="422"/>
      <c r="B49" s="407"/>
      <c r="C49" s="439" t="s">
        <v>126</v>
      </c>
      <c r="D49" s="440" t="s">
        <v>19</v>
      </c>
      <c r="E49" s="11" t="s">
        <v>61</v>
      </c>
      <c r="F49" s="10">
        <v>49397</v>
      </c>
      <c r="G49" s="51">
        <f t="shared" si="0"/>
        <v>59276.399999999994</v>
      </c>
      <c r="H49" s="472"/>
    </row>
    <row r="50" spans="1:8" ht="15.75">
      <c r="A50" s="422"/>
      <c r="B50" s="407"/>
      <c r="C50" s="439"/>
      <c r="D50" s="440"/>
      <c r="E50" s="11" t="s">
        <v>23</v>
      </c>
      <c r="F50" s="10">
        <v>54118</v>
      </c>
      <c r="G50" s="51">
        <f t="shared" si="0"/>
        <v>64941.6</v>
      </c>
      <c r="H50" s="472"/>
    </row>
    <row r="51" spans="1:8" ht="15.75">
      <c r="A51" s="422"/>
      <c r="B51" s="407"/>
      <c r="C51" s="439" t="s">
        <v>127</v>
      </c>
      <c r="D51" s="440" t="s">
        <v>19</v>
      </c>
      <c r="E51" s="11" t="s">
        <v>61</v>
      </c>
      <c r="F51" s="10">
        <v>56892</v>
      </c>
      <c r="G51" s="51">
        <f t="shared" si="0"/>
        <v>68270.4</v>
      </c>
      <c r="H51" s="472"/>
    </row>
    <row r="52" spans="1:8" ht="15.75">
      <c r="A52" s="422"/>
      <c r="B52" s="407"/>
      <c r="C52" s="439"/>
      <c r="D52" s="440"/>
      <c r="E52" s="11" t="s">
        <v>23</v>
      </c>
      <c r="F52" s="10">
        <v>60353</v>
      </c>
      <c r="G52" s="51">
        <f t="shared" si="0"/>
        <v>72423.59999999999</v>
      </c>
      <c r="H52" s="472"/>
    </row>
    <row r="53" spans="1:8" ht="15.75">
      <c r="A53" s="91"/>
      <c r="B53" s="56"/>
      <c r="C53" s="439" t="s">
        <v>641</v>
      </c>
      <c r="D53" s="440" t="s">
        <v>19</v>
      </c>
      <c r="E53" s="11" t="s">
        <v>61</v>
      </c>
      <c r="F53" s="10">
        <v>60820</v>
      </c>
      <c r="G53" s="51">
        <f t="shared" si="0"/>
        <v>72984</v>
      </c>
      <c r="H53" s="472"/>
    </row>
    <row r="54" spans="1:8" ht="15.75">
      <c r="A54" s="91"/>
      <c r="B54" s="56"/>
      <c r="C54" s="439"/>
      <c r="D54" s="440"/>
      <c r="E54" s="11" t="s">
        <v>23</v>
      </c>
      <c r="F54" s="10">
        <v>61976</v>
      </c>
      <c r="G54" s="51">
        <f t="shared" si="0"/>
        <v>74371.2</v>
      </c>
      <c r="H54" s="471"/>
    </row>
    <row r="55" spans="1:8" ht="15.75">
      <c r="A55" s="91"/>
      <c r="B55" s="56"/>
      <c r="C55" s="439" t="s">
        <v>128</v>
      </c>
      <c r="D55" s="440" t="s">
        <v>19</v>
      </c>
      <c r="E55" s="11" t="s">
        <v>61</v>
      </c>
      <c r="F55" s="61">
        <v>2599</v>
      </c>
      <c r="G55" s="51">
        <f t="shared" si="0"/>
        <v>3118.7999999999997</v>
      </c>
      <c r="H55" s="470" t="s">
        <v>129</v>
      </c>
    </row>
    <row r="56" spans="1:8" ht="15.75">
      <c r="A56" s="91"/>
      <c r="B56" s="56"/>
      <c r="C56" s="439"/>
      <c r="D56" s="440"/>
      <c r="E56" s="11" t="s">
        <v>23</v>
      </c>
      <c r="F56" s="61">
        <v>3088</v>
      </c>
      <c r="G56" s="51">
        <f t="shared" si="0"/>
        <v>3705.6</v>
      </c>
      <c r="H56" s="471"/>
    </row>
    <row r="57" spans="1:8" ht="15.75">
      <c r="A57" s="334"/>
      <c r="B57" s="127"/>
      <c r="C57" s="173" t="s">
        <v>737</v>
      </c>
      <c r="D57" s="171" t="s">
        <v>19</v>
      </c>
      <c r="E57" s="312" t="s">
        <v>20</v>
      </c>
      <c r="F57" s="139">
        <v>834</v>
      </c>
      <c r="G57" s="172">
        <f t="shared" si="0"/>
        <v>1000.8</v>
      </c>
      <c r="H57" s="181" t="s">
        <v>738</v>
      </c>
    </row>
    <row r="58" spans="1:8" ht="15.75" customHeight="1">
      <c r="A58" s="445"/>
      <c r="B58" s="446"/>
      <c r="C58" s="425" t="s">
        <v>130</v>
      </c>
      <c r="D58" s="426"/>
      <c r="E58" s="426"/>
      <c r="F58" s="426"/>
      <c r="G58" s="426"/>
      <c r="H58" s="427"/>
    </row>
    <row r="59" spans="1:8" ht="15.75" customHeight="1">
      <c r="A59" s="430">
        <v>5</v>
      </c>
      <c r="B59" s="391" t="s">
        <v>49</v>
      </c>
      <c r="C59" s="439" t="s">
        <v>50</v>
      </c>
      <c r="D59" s="392" t="s">
        <v>19</v>
      </c>
      <c r="E59" s="11" t="s">
        <v>20</v>
      </c>
      <c r="F59" s="443" t="s">
        <v>107</v>
      </c>
      <c r="G59" s="444"/>
      <c r="H59" s="42"/>
    </row>
    <row r="60" spans="1:8" ht="15.75" customHeight="1">
      <c r="A60" s="430"/>
      <c r="B60" s="391"/>
      <c r="C60" s="439"/>
      <c r="D60" s="394"/>
      <c r="E60" s="11" t="s">
        <v>108</v>
      </c>
      <c r="F60" s="464" t="s">
        <v>107</v>
      </c>
      <c r="G60" s="465"/>
      <c r="H60" s="42"/>
    </row>
    <row r="61" spans="1:8" ht="15.75" customHeight="1">
      <c r="A61" s="430"/>
      <c r="B61" s="391"/>
      <c r="C61" s="439"/>
      <c r="D61" s="42" t="s">
        <v>24</v>
      </c>
      <c r="E61" s="11"/>
      <c r="F61" s="464" t="s">
        <v>107</v>
      </c>
      <c r="G61" s="465"/>
      <c r="H61" s="42"/>
    </row>
    <row r="62" spans="1:8" ht="15.75">
      <c r="A62" s="445"/>
      <c r="B62" s="446"/>
      <c r="C62" s="425" t="s">
        <v>131</v>
      </c>
      <c r="D62" s="466"/>
      <c r="E62" s="466"/>
      <c r="F62" s="466"/>
      <c r="G62" s="466"/>
      <c r="H62" s="454"/>
    </row>
    <row r="63" spans="1:8" ht="15.75">
      <c r="A63" s="418">
        <v>6</v>
      </c>
      <c r="B63" s="406" t="s">
        <v>132</v>
      </c>
      <c r="C63" s="409" t="s">
        <v>131</v>
      </c>
      <c r="D63" s="467" t="s">
        <v>19</v>
      </c>
      <c r="E63" s="77" t="s">
        <v>133</v>
      </c>
      <c r="F63" s="79">
        <f>F89*2+F93*2</f>
        <v>2558</v>
      </c>
      <c r="G63" s="51">
        <f t="shared" si="0"/>
        <v>3069.6</v>
      </c>
      <c r="H63" s="116"/>
    </row>
    <row r="64" spans="1:8" ht="15.75">
      <c r="A64" s="422"/>
      <c r="B64" s="407"/>
      <c r="C64" s="432"/>
      <c r="D64" s="468"/>
      <c r="E64" s="77" t="s">
        <v>20</v>
      </c>
      <c r="F64" s="79">
        <f>F90*2+F94*2</f>
        <v>5174</v>
      </c>
      <c r="G64" s="51">
        <f t="shared" si="0"/>
        <v>6208.8</v>
      </c>
      <c r="H64" s="66" t="s">
        <v>134</v>
      </c>
    </row>
    <row r="65" spans="1:8" ht="15.75">
      <c r="A65" s="422"/>
      <c r="B65" s="407"/>
      <c r="C65" s="432"/>
      <c r="D65" s="468"/>
      <c r="E65" s="77" t="s">
        <v>20</v>
      </c>
      <c r="F65" s="79">
        <f>F91*2+F94*2</f>
        <v>5908</v>
      </c>
      <c r="G65" s="51">
        <f t="shared" si="0"/>
        <v>7089.599999999999</v>
      </c>
      <c r="H65" s="66" t="s">
        <v>135</v>
      </c>
    </row>
    <row r="66" spans="1:8" ht="15.75">
      <c r="A66" s="422"/>
      <c r="B66" s="407"/>
      <c r="C66" s="432"/>
      <c r="D66" s="468"/>
      <c r="E66" s="77" t="s">
        <v>112</v>
      </c>
      <c r="F66" s="79">
        <f>F92*2+F95*2</f>
        <v>6446</v>
      </c>
      <c r="G66" s="51">
        <f t="shared" si="0"/>
        <v>7735.2</v>
      </c>
      <c r="H66" s="66"/>
    </row>
    <row r="67" spans="1:8" ht="15.75">
      <c r="A67" s="422"/>
      <c r="B67" s="407"/>
      <c r="C67" s="432"/>
      <c r="D67" s="468"/>
      <c r="E67" s="77" t="s">
        <v>20</v>
      </c>
      <c r="F67" s="79">
        <f>F90*2</f>
        <v>3716</v>
      </c>
      <c r="G67" s="51">
        <f t="shared" si="0"/>
        <v>4459.2</v>
      </c>
      <c r="H67" s="66" t="s">
        <v>136</v>
      </c>
    </row>
    <row r="68" spans="1:8" ht="15.75">
      <c r="A68" s="422"/>
      <c r="B68" s="407"/>
      <c r="C68" s="432"/>
      <c r="D68" s="468"/>
      <c r="E68" s="77" t="s">
        <v>20</v>
      </c>
      <c r="F68" s="79">
        <f>F91*2</f>
        <v>4450</v>
      </c>
      <c r="G68" s="51">
        <f t="shared" si="0"/>
        <v>5340</v>
      </c>
      <c r="H68" s="66" t="s">
        <v>137</v>
      </c>
    </row>
    <row r="69" spans="1:8" ht="15.75">
      <c r="A69" s="422"/>
      <c r="B69" s="407"/>
      <c r="C69" s="432"/>
      <c r="D69" s="468"/>
      <c r="E69" s="77" t="s">
        <v>112</v>
      </c>
      <c r="F69" s="79">
        <f>F92*2</f>
        <v>4450</v>
      </c>
      <c r="G69" s="51">
        <f t="shared" si="0"/>
        <v>5340</v>
      </c>
      <c r="H69" s="66" t="s">
        <v>138</v>
      </c>
    </row>
    <row r="70" spans="1:8" ht="15.75">
      <c r="A70" s="422"/>
      <c r="B70" s="407"/>
      <c r="C70" s="432"/>
      <c r="D70" s="468"/>
      <c r="E70" s="77" t="s">
        <v>20</v>
      </c>
      <c r="F70" s="79">
        <f>F94*2</f>
        <v>1458</v>
      </c>
      <c r="G70" s="51">
        <f t="shared" si="0"/>
        <v>1749.6</v>
      </c>
      <c r="H70" s="66" t="s">
        <v>139</v>
      </c>
    </row>
    <row r="71" spans="1:8" ht="15.75" customHeight="1">
      <c r="A71" s="419"/>
      <c r="B71" s="408"/>
      <c r="C71" s="410"/>
      <c r="D71" s="469"/>
      <c r="E71" s="77" t="s">
        <v>112</v>
      </c>
      <c r="F71" s="79">
        <f>F95*2</f>
        <v>1996</v>
      </c>
      <c r="G71" s="51">
        <f t="shared" si="0"/>
        <v>2395.2</v>
      </c>
      <c r="H71" s="66" t="s">
        <v>139</v>
      </c>
    </row>
    <row r="72" spans="1:8" ht="15.75" customHeight="1">
      <c r="A72" s="423" t="s">
        <v>51</v>
      </c>
      <c r="B72" s="463"/>
      <c r="C72" s="463"/>
      <c r="D72" s="463"/>
      <c r="E72" s="463"/>
      <c r="F72" s="463"/>
      <c r="G72" s="463"/>
      <c r="H72" s="424"/>
    </row>
    <row r="73" spans="1:8" ht="15.75" customHeight="1">
      <c r="A73" s="391" t="s">
        <v>52</v>
      </c>
      <c r="B73" s="391"/>
      <c r="C73" s="423" t="s">
        <v>53</v>
      </c>
      <c r="D73" s="463"/>
      <c r="E73" s="463"/>
      <c r="F73" s="463"/>
      <c r="G73" s="463"/>
      <c r="H73" s="424"/>
    </row>
    <row r="74" spans="1:8" ht="15.75" customHeight="1">
      <c r="A74" s="395">
        <v>7</v>
      </c>
      <c r="B74" s="391" t="s">
        <v>140</v>
      </c>
      <c r="C74" s="439" t="s">
        <v>56</v>
      </c>
      <c r="D74" s="395" t="s">
        <v>19</v>
      </c>
      <c r="E74" s="11" t="s">
        <v>20</v>
      </c>
      <c r="F74" s="464" t="s">
        <v>107</v>
      </c>
      <c r="G74" s="465"/>
      <c r="H74" s="42"/>
    </row>
    <row r="75" spans="1:8" ht="15.75" customHeight="1">
      <c r="A75" s="395"/>
      <c r="B75" s="391"/>
      <c r="C75" s="439"/>
      <c r="D75" s="395"/>
      <c r="E75" s="11" t="s">
        <v>108</v>
      </c>
      <c r="F75" s="464" t="s">
        <v>107</v>
      </c>
      <c r="G75" s="465"/>
      <c r="H75" s="42"/>
    </row>
    <row r="76" spans="1:8" ht="15.75" customHeight="1">
      <c r="A76" s="395"/>
      <c r="B76" s="391"/>
      <c r="C76" s="439"/>
      <c r="D76" s="42" t="s">
        <v>24</v>
      </c>
      <c r="E76" s="11"/>
      <c r="F76" s="464" t="s">
        <v>107</v>
      </c>
      <c r="G76" s="465"/>
      <c r="H76" s="42"/>
    </row>
    <row r="77" spans="1:8" ht="63">
      <c r="A77" s="392">
        <v>8</v>
      </c>
      <c r="B77" s="406" t="s">
        <v>58</v>
      </c>
      <c r="C77" s="392" t="s">
        <v>59</v>
      </c>
      <c r="D77" s="5" t="s">
        <v>60</v>
      </c>
      <c r="E77" s="11" t="s">
        <v>19</v>
      </c>
      <c r="F77" s="420" t="s">
        <v>21</v>
      </c>
      <c r="G77" s="421"/>
      <c r="H77" s="167" t="s">
        <v>65</v>
      </c>
    </row>
    <row r="78" spans="1:8" ht="15.75">
      <c r="A78" s="393"/>
      <c r="B78" s="407"/>
      <c r="C78" s="393"/>
      <c r="D78" s="50" t="s">
        <v>66</v>
      </c>
      <c r="E78" s="11" t="s">
        <v>24</v>
      </c>
      <c r="F78" s="420" t="s">
        <v>21</v>
      </c>
      <c r="G78" s="421"/>
      <c r="H78" s="168"/>
    </row>
    <row r="79" spans="1:8" ht="78.75">
      <c r="A79" s="393"/>
      <c r="B79" s="407"/>
      <c r="C79" s="393"/>
      <c r="D79" s="392" t="s">
        <v>76</v>
      </c>
      <c r="E79" s="11" t="s">
        <v>20</v>
      </c>
      <c r="F79" s="61">
        <v>300</v>
      </c>
      <c r="G79" s="61">
        <f aca="true" t="shared" si="1" ref="G79:G86">F79*1.2</f>
        <v>360</v>
      </c>
      <c r="H79" s="90" t="s">
        <v>654</v>
      </c>
    </row>
    <row r="80" spans="1:8" ht="78.75">
      <c r="A80" s="393"/>
      <c r="B80" s="407"/>
      <c r="C80" s="393"/>
      <c r="D80" s="393"/>
      <c r="E80" s="11" t="s">
        <v>20</v>
      </c>
      <c r="F80" s="8">
        <v>600</v>
      </c>
      <c r="G80" s="61">
        <f t="shared" si="1"/>
        <v>720</v>
      </c>
      <c r="H80" s="90" t="s">
        <v>655</v>
      </c>
    </row>
    <row r="81" spans="1:8" ht="78.75">
      <c r="A81" s="393"/>
      <c r="B81" s="407"/>
      <c r="C81" s="393"/>
      <c r="D81" s="393"/>
      <c r="E81" s="11" t="s">
        <v>20</v>
      </c>
      <c r="F81" s="8">
        <v>1000</v>
      </c>
      <c r="G81" s="61">
        <f t="shared" si="1"/>
        <v>1200</v>
      </c>
      <c r="H81" s="90" t="s">
        <v>656</v>
      </c>
    </row>
    <row r="82" spans="1:8" ht="78.75">
      <c r="A82" s="393"/>
      <c r="B82" s="407"/>
      <c r="C82" s="393"/>
      <c r="D82" s="393"/>
      <c r="E82" s="11" t="s">
        <v>23</v>
      </c>
      <c r="F82" s="8">
        <v>500</v>
      </c>
      <c r="G82" s="61">
        <f t="shared" si="1"/>
        <v>600</v>
      </c>
      <c r="H82" s="90" t="s">
        <v>654</v>
      </c>
    </row>
    <row r="83" spans="1:8" ht="78.75">
      <c r="A83" s="393"/>
      <c r="B83" s="407"/>
      <c r="C83" s="393"/>
      <c r="D83" s="393"/>
      <c r="E83" s="11" t="s">
        <v>23</v>
      </c>
      <c r="F83" s="8">
        <v>750</v>
      </c>
      <c r="G83" s="61">
        <f t="shared" si="1"/>
        <v>900</v>
      </c>
      <c r="H83" s="90" t="s">
        <v>655</v>
      </c>
    </row>
    <row r="84" spans="1:8" ht="78.75">
      <c r="A84" s="393"/>
      <c r="B84" s="407"/>
      <c r="C84" s="393"/>
      <c r="D84" s="394"/>
      <c r="E84" s="11" t="s">
        <v>23</v>
      </c>
      <c r="F84" s="8">
        <v>1000</v>
      </c>
      <c r="G84" s="61">
        <f t="shared" si="1"/>
        <v>1200</v>
      </c>
      <c r="H84" s="90" t="s">
        <v>656</v>
      </c>
    </row>
    <row r="85" spans="1:8" ht="15.75" customHeight="1">
      <c r="A85" s="393"/>
      <c r="B85" s="407"/>
      <c r="C85" s="393"/>
      <c r="D85" s="395" t="s">
        <v>141</v>
      </c>
      <c r="E85" s="11" t="s">
        <v>24</v>
      </c>
      <c r="F85" s="61">
        <v>2112</v>
      </c>
      <c r="G85" s="51">
        <f t="shared" si="1"/>
        <v>2534.4</v>
      </c>
      <c r="H85" s="42" t="s">
        <v>142</v>
      </c>
    </row>
    <row r="86" spans="1:8" ht="78.75">
      <c r="A86" s="394"/>
      <c r="B86" s="408"/>
      <c r="C86" s="394"/>
      <c r="D86" s="395"/>
      <c r="E86" s="11" t="s">
        <v>24</v>
      </c>
      <c r="F86" s="61">
        <v>3168</v>
      </c>
      <c r="G86" s="51">
        <f t="shared" si="1"/>
        <v>3801.6</v>
      </c>
      <c r="H86" s="42" t="s">
        <v>64</v>
      </c>
    </row>
    <row r="87" spans="1:8" ht="15.75">
      <c r="A87" s="397" t="s">
        <v>67</v>
      </c>
      <c r="B87" s="397"/>
      <c r="C87" s="451" t="s">
        <v>68</v>
      </c>
      <c r="D87" s="452"/>
      <c r="E87" s="452"/>
      <c r="F87" s="452"/>
      <c r="G87" s="452"/>
      <c r="H87" s="453"/>
    </row>
    <row r="88" spans="1:8" ht="15.75">
      <c r="A88" s="459">
        <v>9</v>
      </c>
      <c r="B88" s="461" t="s">
        <v>69</v>
      </c>
      <c r="C88" s="451" t="s">
        <v>143</v>
      </c>
      <c r="D88" s="452"/>
      <c r="E88" s="452"/>
      <c r="F88" s="452"/>
      <c r="G88" s="452"/>
      <c r="H88" s="453"/>
    </row>
    <row r="89" spans="1:8" ht="15.75">
      <c r="A89" s="460"/>
      <c r="B89" s="417"/>
      <c r="C89" s="395" t="s">
        <v>70</v>
      </c>
      <c r="D89" s="430" t="s">
        <v>71</v>
      </c>
      <c r="E89" s="77" t="s">
        <v>144</v>
      </c>
      <c r="F89" s="11">
        <v>1117</v>
      </c>
      <c r="G89" s="51">
        <f aca="true" t="shared" si="2" ref="G89:G106">F89*1.2</f>
        <v>1340.3999999999999</v>
      </c>
      <c r="H89" s="90"/>
    </row>
    <row r="90" spans="1:8" ht="15.75">
      <c r="A90" s="460"/>
      <c r="B90" s="417"/>
      <c r="C90" s="395"/>
      <c r="D90" s="430"/>
      <c r="E90" s="77" t="s">
        <v>145</v>
      </c>
      <c r="F90" s="11">
        <v>1858</v>
      </c>
      <c r="G90" s="51">
        <f t="shared" si="2"/>
        <v>2229.6</v>
      </c>
      <c r="H90" s="66" t="s">
        <v>134</v>
      </c>
    </row>
    <row r="91" spans="1:8" ht="15.75">
      <c r="A91" s="460"/>
      <c r="B91" s="417"/>
      <c r="C91" s="462"/>
      <c r="D91" s="430"/>
      <c r="E91" s="77" t="s">
        <v>145</v>
      </c>
      <c r="F91" s="11">
        <v>2225</v>
      </c>
      <c r="G91" s="51">
        <f t="shared" si="2"/>
        <v>2670</v>
      </c>
      <c r="H91" s="66" t="s">
        <v>135</v>
      </c>
    </row>
    <row r="92" spans="1:8" ht="15.75">
      <c r="A92" s="460"/>
      <c r="B92" s="417"/>
      <c r="C92" s="462"/>
      <c r="D92" s="430"/>
      <c r="E92" s="77" t="s">
        <v>146</v>
      </c>
      <c r="F92" s="11">
        <v>2225</v>
      </c>
      <c r="G92" s="51">
        <f t="shared" si="2"/>
        <v>2670</v>
      </c>
      <c r="H92" s="90"/>
    </row>
    <row r="93" spans="1:8" ht="15.75">
      <c r="A93" s="460"/>
      <c r="B93" s="417"/>
      <c r="C93" s="395" t="s">
        <v>70</v>
      </c>
      <c r="D93" s="430" t="s">
        <v>71</v>
      </c>
      <c r="E93" s="77" t="s">
        <v>144</v>
      </c>
      <c r="F93" s="11">
        <v>162</v>
      </c>
      <c r="G93" s="51">
        <f t="shared" si="2"/>
        <v>194.4</v>
      </c>
      <c r="H93" s="90" t="s">
        <v>147</v>
      </c>
    </row>
    <row r="94" spans="1:8" ht="15.75">
      <c r="A94" s="460"/>
      <c r="B94" s="417"/>
      <c r="C94" s="395"/>
      <c r="D94" s="430"/>
      <c r="E94" s="77" t="s">
        <v>145</v>
      </c>
      <c r="F94" s="11">
        <v>729</v>
      </c>
      <c r="G94" s="51">
        <f t="shared" si="2"/>
        <v>874.8</v>
      </c>
      <c r="H94" s="66" t="s">
        <v>147</v>
      </c>
    </row>
    <row r="95" spans="1:8" ht="15.75" customHeight="1">
      <c r="A95" s="460"/>
      <c r="B95" s="417"/>
      <c r="C95" s="395"/>
      <c r="D95" s="430"/>
      <c r="E95" s="77" t="s">
        <v>146</v>
      </c>
      <c r="F95" s="11">
        <v>998</v>
      </c>
      <c r="G95" s="51">
        <f t="shared" si="2"/>
        <v>1197.6</v>
      </c>
      <c r="H95" s="66" t="s">
        <v>147</v>
      </c>
    </row>
    <row r="96" spans="1:8" ht="15.75">
      <c r="A96" s="450"/>
      <c r="B96" s="431"/>
      <c r="C96" s="451" t="s">
        <v>75</v>
      </c>
      <c r="D96" s="452"/>
      <c r="E96" s="452"/>
      <c r="F96" s="452"/>
      <c r="G96" s="452"/>
      <c r="H96" s="453"/>
    </row>
    <row r="97" spans="1:8" ht="15.75">
      <c r="A97" s="395">
        <v>10</v>
      </c>
      <c r="B97" s="397" t="s">
        <v>74</v>
      </c>
      <c r="C97" s="440" t="s">
        <v>75</v>
      </c>
      <c r="D97" s="43" t="s">
        <v>76</v>
      </c>
      <c r="E97" s="77" t="s">
        <v>145</v>
      </c>
      <c r="F97" s="11">
        <v>209</v>
      </c>
      <c r="G97" s="51">
        <f t="shared" si="2"/>
        <v>250.79999999999998</v>
      </c>
      <c r="H97" s="454" t="s">
        <v>148</v>
      </c>
    </row>
    <row r="98" spans="1:8" ht="15.75" customHeight="1">
      <c r="A98" s="395"/>
      <c r="B98" s="397"/>
      <c r="C98" s="440"/>
      <c r="D98" s="43" t="s">
        <v>76</v>
      </c>
      <c r="E98" s="77" t="s">
        <v>149</v>
      </c>
      <c r="F98" s="11">
        <v>309</v>
      </c>
      <c r="G98" s="51">
        <f t="shared" si="2"/>
        <v>370.8</v>
      </c>
      <c r="H98" s="454"/>
    </row>
    <row r="99" spans="1:8" ht="15.75" customHeight="1">
      <c r="A99" s="395"/>
      <c r="B99" s="397"/>
      <c r="C99" s="440"/>
      <c r="D99" s="43" t="s">
        <v>76</v>
      </c>
      <c r="E99" s="77" t="s">
        <v>150</v>
      </c>
      <c r="F99" s="11">
        <v>319</v>
      </c>
      <c r="G99" s="51">
        <f t="shared" si="2"/>
        <v>382.8</v>
      </c>
      <c r="H99" s="454"/>
    </row>
    <row r="100" spans="1:8" ht="15.75">
      <c r="A100" s="395"/>
      <c r="B100" s="397"/>
      <c r="C100" s="411" t="s">
        <v>75</v>
      </c>
      <c r="D100" s="43" t="s">
        <v>76</v>
      </c>
      <c r="E100" s="77" t="s">
        <v>145</v>
      </c>
      <c r="F100" s="11">
        <v>62</v>
      </c>
      <c r="G100" s="51">
        <f t="shared" si="2"/>
        <v>74.39999999999999</v>
      </c>
      <c r="H100" s="409" t="s">
        <v>151</v>
      </c>
    </row>
    <row r="101" spans="1:8" ht="15.75" customHeight="1">
      <c r="A101" s="395"/>
      <c r="B101" s="397"/>
      <c r="C101" s="455"/>
      <c r="D101" s="43" t="s">
        <v>76</v>
      </c>
      <c r="E101" s="77" t="s">
        <v>23</v>
      </c>
      <c r="F101" s="11">
        <v>85</v>
      </c>
      <c r="G101" s="51">
        <f t="shared" si="2"/>
        <v>102</v>
      </c>
      <c r="H101" s="432"/>
    </row>
    <row r="102" spans="1:8" ht="15.75" customHeight="1">
      <c r="A102" s="395"/>
      <c r="B102" s="397"/>
      <c r="C102" s="412"/>
      <c r="D102" s="43" t="s">
        <v>76</v>
      </c>
      <c r="E102" s="77" t="s">
        <v>150</v>
      </c>
      <c r="F102" s="11">
        <v>87</v>
      </c>
      <c r="G102" s="51">
        <f t="shared" si="2"/>
        <v>104.39999999999999</v>
      </c>
      <c r="H102" s="410"/>
    </row>
    <row r="103" spans="1:8" ht="15.75">
      <c r="A103" s="395"/>
      <c r="B103" s="397"/>
      <c r="C103" s="411" t="s">
        <v>75</v>
      </c>
      <c r="D103" s="43" t="s">
        <v>76</v>
      </c>
      <c r="E103" s="77" t="s">
        <v>144</v>
      </c>
      <c r="F103" s="11">
        <v>533</v>
      </c>
      <c r="G103" s="51">
        <f t="shared" si="2"/>
        <v>639.6</v>
      </c>
      <c r="H103" s="456" t="s">
        <v>152</v>
      </c>
    </row>
    <row r="104" spans="1:8" ht="15.75">
      <c r="A104" s="395"/>
      <c r="B104" s="397"/>
      <c r="C104" s="455"/>
      <c r="D104" s="43" t="s">
        <v>76</v>
      </c>
      <c r="E104" s="77" t="s">
        <v>145</v>
      </c>
      <c r="F104" s="11">
        <v>1514</v>
      </c>
      <c r="G104" s="51">
        <f t="shared" si="2"/>
        <v>1816.8</v>
      </c>
      <c r="H104" s="457"/>
    </row>
    <row r="105" spans="1:8" ht="15.75">
      <c r="A105" s="395"/>
      <c r="B105" s="397"/>
      <c r="C105" s="455"/>
      <c r="D105" s="43" t="s">
        <v>76</v>
      </c>
      <c r="E105" s="77" t="s">
        <v>23</v>
      </c>
      <c r="F105" s="11">
        <v>2080</v>
      </c>
      <c r="G105" s="51">
        <f t="shared" si="2"/>
        <v>2496</v>
      </c>
      <c r="H105" s="457"/>
    </row>
    <row r="106" spans="1:8" ht="15.75">
      <c r="A106" s="395"/>
      <c r="B106" s="397"/>
      <c r="C106" s="412"/>
      <c r="D106" s="43" t="s">
        <v>76</v>
      </c>
      <c r="E106" s="77" t="s">
        <v>150</v>
      </c>
      <c r="F106" s="11">
        <v>2138</v>
      </c>
      <c r="G106" s="51">
        <f t="shared" si="2"/>
        <v>2565.6</v>
      </c>
      <c r="H106" s="458"/>
    </row>
    <row r="107" spans="1:8" ht="15.75">
      <c r="A107" s="430">
        <v>11</v>
      </c>
      <c r="B107" s="391" t="s">
        <v>77</v>
      </c>
      <c r="C107" s="447" t="s">
        <v>153</v>
      </c>
      <c r="D107" s="448"/>
      <c r="E107" s="448"/>
      <c r="F107" s="448"/>
      <c r="G107" s="448"/>
      <c r="H107" s="449"/>
    </row>
    <row r="108" spans="1:8" ht="31.5">
      <c r="A108" s="430"/>
      <c r="B108" s="391"/>
      <c r="C108" s="409" t="s">
        <v>154</v>
      </c>
      <c r="D108" s="69" t="s">
        <v>96</v>
      </c>
      <c r="E108" s="11"/>
      <c r="F108" s="10">
        <v>473</v>
      </c>
      <c r="G108" s="79">
        <f>F108*1.2</f>
        <v>567.6</v>
      </c>
      <c r="H108" s="69" t="s">
        <v>646</v>
      </c>
    </row>
    <row r="109" spans="1:8" ht="31.5">
      <c r="A109" s="430"/>
      <c r="B109" s="391"/>
      <c r="C109" s="432"/>
      <c r="D109" s="69" t="s">
        <v>96</v>
      </c>
      <c r="E109" s="11"/>
      <c r="F109" s="10">
        <v>612</v>
      </c>
      <c r="G109" s="79">
        <f aca="true" t="shared" si="3" ref="G109:G123">F109*1.2</f>
        <v>734.4</v>
      </c>
      <c r="H109" s="69" t="s">
        <v>155</v>
      </c>
    </row>
    <row r="110" spans="1:8" ht="15.75" customHeight="1">
      <c r="A110" s="430"/>
      <c r="B110" s="391"/>
      <c r="C110" s="410"/>
      <c r="D110" s="69" t="s">
        <v>96</v>
      </c>
      <c r="E110" s="11"/>
      <c r="F110" s="10">
        <v>360</v>
      </c>
      <c r="G110" s="79">
        <f t="shared" si="3"/>
        <v>432</v>
      </c>
      <c r="H110" s="69" t="s">
        <v>156</v>
      </c>
    </row>
    <row r="111" spans="1:8" ht="15.75">
      <c r="A111" s="418">
        <v>12</v>
      </c>
      <c r="B111" s="406" t="s">
        <v>157</v>
      </c>
      <c r="C111" s="447" t="s">
        <v>158</v>
      </c>
      <c r="D111" s="448"/>
      <c r="E111" s="448"/>
      <c r="F111" s="448"/>
      <c r="G111" s="448"/>
      <c r="H111" s="449"/>
    </row>
    <row r="112" spans="1:8" ht="47.25">
      <c r="A112" s="419"/>
      <c r="B112" s="408"/>
      <c r="C112" s="70" t="s">
        <v>158</v>
      </c>
      <c r="D112" s="43" t="s">
        <v>19</v>
      </c>
      <c r="E112" s="43" t="s">
        <v>145</v>
      </c>
      <c r="F112" s="10">
        <v>2930</v>
      </c>
      <c r="G112" s="79">
        <f t="shared" si="3"/>
        <v>3516</v>
      </c>
      <c r="H112" s="78" t="s">
        <v>159</v>
      </c>
    </row>
    <row r="113" spans="1:8" ht="15.75" customHeight="1">
      <c r="A113" s="430">
        <v>13</v>
      </c>
      <c r="B113" s="391" t="s">
        <v>160</v>
      </c>
      <c r="C113" s="440" t="s">
        <v>161</v>
      </c>
      <c r="D113" s="440" t="s">
        <v>19</v>
      </c>
      <c r="E113" s="11" t="s">
        <v>145</v>
      </c>
      <c r="F113" s="10">
        <v>1663</v>
      </c>
      <c r="G113" s="79">
        <f t="shared" si="3"/>
        <v>1995.6</v>
      </c>
      <c r="H113" s="439" t="s">
        <v>162</v>
      </c>
    </row>
    <row r="114" spans="1:8" ht="15.75" customHeight="1">
      <c r="A114" s="430"/>
      <c r="B114" s="391"/>
      <c r="C114" s="440"/>
      <c r="D114" s="440"/>
      <c r="E114" s="11" t="s">
        <v>112</v>
      </c>
      <c r="F114" s="10">
        <v>2122</v>
      </c>
      <c r="G114" s="79">
        <f t="shared" si="3"/>
        <v>2546.4</v>
      </c>
      <c r="H114" s="439"/>
    </row>
    <row r="115" spans="1:8" ht="15.75" customHeight="1">
      <c r="A115" s="445"/>
      <c r="B115" s="446"/>
      <c r="C115" s="425" t="s">
        <v>163</v>
      </c>
      <c r="D115" s="426"/>
      <c r="E115" s="426"/>
      <c r="F115" s="426"/>
      <c r="G115" s="426"/>
      <c r="H115" s="427"/>
    </row>
    <row r="116" spans="1:8" ht="15.75">
      <c r="A116" s="43">
        <v>14</v>
      </c>
      <c r="B116" s="41" t="s">
        <v>164</v>
      </c>
      <c r="C116" s="69" t="s">
        <v>165</v>
      </c>
      <c r="D116" s="69" t="s">
        <v>83</v>
      </c>
      <c r="E116" s="77"/>
      <c r="F116" s="8">
        <v>1203</v>
      </c>
      <c r="G116" s="79">
        <f t="shared" si="3"/>
        <v>1443.6</v>
      </c>
      <c r="H116" s="90"/>
    </row>
    <row r="117" spans="1:8" ht="15.75">
      <c r="A117" s="67">
        <v>15</v>
      </c>
      <c r="B117" s="53" t="s">
        <v>166</v>
      </c>
      <c r="C117" s="71" t="s">
        <v>167</v>
      </c>
      <c r="D117" s="69" t="s">
        <v>19</v>
      </c>
      <c r="E117" s="77"/>
      <c r="F117" s="8">
        <v>548</v>
      </c>
      <c r="G117" s="79">
        <f t="shared" si="3"/>
        <v>657.6</v>
      </c>
      <c r="H117" s="90" t="s">
        <v>168</v>
      </c>
    </row>
    <row r="118" spans="1:8" ht="15.75" customHeight="1">
      <c r="A118" s="43">
        <v>16</v>
      </c>
      <c r="B118" s="41" t="s">
        <v>169</v>
      </c>
      <c r="C118" s="78" t="s">
        <v>170</v>
      </c>
      <c r="D118" s="69" t="s">
        <v>19</v>
      </c>
      <c r="E118" s="77"/>
      <c r="F118" s="8">
        <v>687</v>
      </c>
      <c r="G118" s="79">
        <f t="shared" si="3"/>
        <v>824.4</v>
      </c>
      <c r="H118" s="90"/>
    </row>
    <row r="119" spans="1:8" ht="15.75" customHeight="1">
      <c r="A119" s="418">
        <v>17</v>
      </c>
      <c r="B119" s="406" t="s">
        <v>171</v>
      </c>
      <c r="C119" s="425" t="s">
        <v>82</v>
      </c>
      <c r="D119" s="426"/>
      <c r="E119" s="426"/>
      <c r="F119" s="426"/>
      <c r="G119" s="426"/>
      <c r="H119" s="427"/>
    </row>
    <row r="120" spans="1:8" ht="15.75">
      <c r="A120" s="422"/>
      <c r="B120" s="407"/>
      <c r="C120" s="409" t="s">
        <v>82</v>
      </c>
      <c r="D120" s="440" t="s">
        <v>19</v>
      </c>
      <c r="E120" s="11" t="s">
        <v>144</v>
      </c>
      <c r="F120" s="8">
        <v>851</v>
      </c>
      <c r="G120" s="79">
        <f t="shared" si="3"/>
        <v>1021.1999999999999</v>
      </c>
      <c r="H120" s="439" t="s">
        <v>172</v>
      </c>
    </row>
    <row r="121" spans="1:8" ht="15.75">
      <c r="A121" s="422"/>
      <c r="B121" s="407"/>
      <c r="C121" s="432"/>
      <c r="D121" s="440"/>
      <c r="E121" s="11" t="s">
        <v>145</v>
      </c>
      <c r="F121" s="8">
        <v>1631</v>
      </c>
      <c r="G121" s="79">
        <f t="shared" si="3"/>
        <v>1957.1999999999998</v>
      </c>
      <c r="H121" s="439"/>
    </row>
    <row r="122" spans="1:8" ht="15.75">
      <c r="A122" s="422"/>
      <c r="B122" s="407"/>
      <c r="C122" s="432"/>
      <c r="D122" s="440"/>
      <c r="E122" s="11" t="s">
        <v>23</v>
      </c>
      <c r="F122" s="8">
        <v>2379</v>
      </c>
      <c r="G122" s="79">
        <f t="shared" si="3"/>
        <v>2854.7999999999997</v>
      </c>
      <c r="H122" s="439"/>
    </row>
    <row r="123" spans="1:8" ht="15.75" customHeight="1">
      <c r="A123" s="422"/>
      <c r="B123" s="407"/>
      <c r="C123" s="432"/>
      <c r="D123" s="440"/>
      <c r="E123" s="11" t="s">
        <v>150</v>
      </c>
      <c r="F123" s="8">
        <v>2446</v>
      </c>
      <c r="G123" s="79">
        <f t="shared" si="3"/>
        <v>2935.2</v>
      </c>
      <c r="H123" s="439"/>
    </row>
    <row r="124" spans="1:8" ht="15.75" customHeight="1">
      <c r="A124" s="422"/>
      <c r="B124" s="407"/>
      <c r="C124" s="432"/>
      <c r="D124" s="440"/>
      <c r="E124" s="11" t="s">
        <v>173</v>
      </c>
      <c r="F124" s="79">
        <v>1280</v>
      </c>
      <c r="G124" s="51">
        <f>F124*1.2</f>
        <v>1536</v>
      </c>
      <c r="H124" s="51" t="s">
        <v>174</v>
      </c>
    </row>
    <row r="125" spans="1:8" ht="15.75">
      <c r="A125" s="422"/>
      <c r="B125" s="407"/>
      <c r="C125" s="432"/>
      <c r="D125" s="440"/>
      <c r="E125" s="11" t="s">
        <v>145</v>
      </c>
      <c r="F125" s="11">
        <v>866</v>
      </c>
      <c r="G125" s="51">
        <f>F125*1.2</f>
        <v>1039.2</v>
      </c>
      <c r="H125" s="42" t="s">
        <v>175</v>
      </c>
    </row>
    <row r="126" spans="1:8" ht="15.75" customHeight="1">
      <c r="A126" s="419"/>
      <c r="B126" s="408"/>
      <c r="C126" s="410"/>
      <c r="D126" s="78" t="s">
        <v>83</v>
      </c>
      <c r="E126" s="78"/>
      <c r="F126" s="403" t="s">
        <v>84</v>
      </c>
      <c r="G126" s="404"/>
      <c r="H126" s="78" t="s">
        <v>85</v>
      </c>
    </row>
    <row r="127" spans="1:8" ht="15.75" customHeight="1">
      <c r="A127" s="334">
        <v>18</v>
      </c>
      <c r="B127" s="127" t="s">
        <v>739</v>
      </c>
      <c r="C127" s="380" t="s">
        <v>390</v>
      </c>
      <c r="D127" s="78" t="s">
        <v>96</v>
      </c>
      <c r="E127" s="201" t="s">
        <v>473</v>
      </c>
      <c r="F127" s="95">
        <v>1586</v>
      </c>
      <c r="G127" s="96">
        <f>F127*1.2</f>
        <v>1903.1999999999998</v>
      </c>
      <c r="H127" s="352" t="s">
        <v>740</v>
      </c>
    </row>
    <row r="128" spans="1:8" ht="15.75" customHeight="1">
      <c r="A128" s="437" t="s">
        <v>86</v>
      </c>
      <c r="B128" s="438"/>
      <c r="C128" s="425" t="s">
        <v>87</v>
      </c>
      <c r="D128" s="426"/>
      <c r="E128" s="426"/>
      <c r="F128" s="426"/>
      <c r="G128" s="426"/>
      <c r="H128" s="427"/>
    </row>
    <row r="129" spans="1:8" ht="15.75">
      <c r="A129" s="55" t="s">
        <v>278</v>
      </c>
      <c r="B129" s="53" t="s">
        <v>88</v>
      </c>
      <c r="C129" s="71" t="s">
        <v>89</v>
      </c>
      <c r="D129" s="78" t="s">
        <v>177</v>
      </c>
      <c r="E129" s="78"/>
      <c r="F129" s="403" t="s">
        <v>107</v>
      </c>
      <c r="G129" s="404"/>
      <c r="H129" s="71" t="s">
        <v>178</v>
      </c>
    </row>
    <row r="130" spans="1:8" ht="15.75" customHeight="1">
      <c r="A130" s="430">
        <v>20</v>
      </c>
      <c r="B130" s="391" t="s">
        <v>91</v>
      </c>
      <c r="C130" s="439" t="s">
        <v>92</v>
      </c>
      <c r="D130" s="440" t="s">
        <v>19</v>
      </c>
      <c r="E130" s="11" t="s">
        <v>20</v>
      </c>
      <c r="F130" s="441" t="s">
        <v>107</v>
      </c>
      <c r="G130" s="442"/>
      <c r="H130" s="78"/>
    </row>
    <row r="131" spans="1:8" ht="15.75" customHeight="1">
      <c r="A131" s="430"/>
      <c r="B131" s="391"/>
      <c r="C131" s="439"/>
      <c r="D131" s="440"/>
      <c r="E131" s="8" t="s">
        <v>112</v>
      </c>
      <c r="F131" s="443"/>
      <c r="G131" s="444"/>
      <c r="H131" s="78"/>
    </row>
    <row r="132" spans="1:8" ht="31.5">
      <c r="A132" s="43">
        <v>21</v>
      </c>
      <c r="B132" s="41" t="s">
        <v>179</v>
      </c>
      <c r="C132" s="78" t="s">
        <v>180</v>
      </c>
      <c r="D132" s="69" t="s">
        <v>24</v>
      </c>
      <c r="E132" s="8"/>
      <c r="F132" s="464" t="s">
        <v>107</v>
      </c>
      <c r="G132" s="465"/>
      <c r="H132" s="8"/>
    </row>
    <row r="133" spans="1:8" ht="15.75">
      <c r="A133" s="425" t="s">
        <v>181</v>
      </c>
      <c r="B133" s="426"/>
      <c r="C133" s="426"/>
      <c r="D133" s="426"/>
      <c r="E133" s="426"/>
      <c r="F133" s="426"/>
      <c r="G133" s="426"/>
      <c r="H133" s="427"/>
    </row>
    <row r="134" spans="1:8" ht="31.5">
      <c r="A134" s="418">
        <v>22</v>
      </c>
      <c r="B134" s="406" t="s">
        <v>94</v>
      </c>
      <c r="C134" s="409" t="s">
        <v>182</v>
      </c>
      <c r="D134" s="78" t="s">
        <v>19</v>
      </c>
      <c r="E134" s="78" t="s">
        <v>183</v>
      </c>
      <c r="F134" s="403" t="s">
        <v>84</v>
      </c>
      <c r="G134" s="404"/>
      <c r="H134" s="78" t="s">
        <v>184</v>
      </c>
    </row>
    <row r="135" spans="1:8" ht="31.5">
      <c r="A135" s="422"/>
      <c r="B135" s="407"/>
      <c r="C135" s="432"/>
      <c r="D135" s="78" t="s">
        <v>96</v>
      </c>
      <c r="E135" s="78"/>
      <c r="F135" s="10">
        <v>212</v>
      </c>
      <c r="G135" s="79">
        <f aca="true" t="shared" si="4" ref="G135:G145">F135*1.2</f>
        <v>254.39999999999998</v>
      </c>
      <c r="H135" s="73" t="s">
        <v>185</v>
      </c>
    </row>
    <row r="136" spans="1:8" ht="15.75">
      <c r="A136" s="422"/>
      <c r="B136" s="407"/>
      <c r="C136" s="432"/>
      <c r="D136" s="78" t="s">
        <v>19</v>
      </c>
      <c r="E136" s="11" t="s">
        <v>20</v>
      </c>
      <c r="F136" s="10">
        <v>2019</v>
      </c>
      <c r="G136" s="79">
        <f t="shared" si="4"/>
        <v>2422.7999999999997</v>
      </c>
      <c r="H136" s="73" t="s">
        <v>186</v>
      </c>
    </row>
    <row r="137" spans="1:8" ht="15.75" customHeight="1">
      <c r="A137" s="422"/>
      <c r="B137" s="407"/>
      <c r="C137" s="432"/>
      <c r="D137" s="78" t="s">
        <v>19</v>
      </c>
      <c r="E137" s="11" t="s">
        <v>20</v>
      </c>
      <c r="F137" s="10">
        <v>8446</v>
      </c>
      <c r="G137" s="79">
        <f t="shared" si="4"/>
        <v>10135.199999999999</v>
      </c>
      <c r="H137" s="73" t="s">
        <v>187</v>
      </c>
    </row>
    <row r="138" spans="1:8" ht="31.5">
      <c r="A138" s="422"/>
      <c r="B138" s="407"/>
      <c r="C138" s="432"/>
      <c r="D138" s="78" t="s">
        <v>19</v>
      </c>
      <c r="E138" s="11" t="s">
        <v>20</v>
      </c>
      <c r="F138" s="10">
        <v>10378</v>
      </c>
      <c r="G138" s="79">
        <f t="shared" si="4"/>
        <v>12453.6</v>
      </c>
      <c r="H138" s="73" t="s">
        <v>188</v>
      </c>
    </row>
    <row r="139" spans="1:8" ht="31.5">
      <c r="A139" s="422"/>
      <c r="B139" s="407"/>
      <c r="C139" s="432"/>
      <c r="D139" s="78" t="s">
        <v>19</v>
      </c>
      <c r="E139" s="11" t="s">
        <v>20</v>
      </c>
      <c r="F139" s="10">
        <v>14430</v>
      </c>
      <c r="G139" s="79">
        <f t="shared" si="4"/>
        <v>17316</v>
      </c>
      <c r="H139" s="73" t="s">
        <v>189</v>
      </c>
    </row>
    <row r="140" spans="1:8" ht="31.5">
      <c r="A140" s="419"/>
      <c r="B140" s="408"/>
      <c r="C140" s="410"/>
      <c r="D140" s="69" t="s">
        <v>96</v>
      </c>
      <c r="E140" s="11" t="s">
        <v>20</v>
      </c>
      <c r="F140" s="10">
        <v>4555</v>
      </c>
      <c r="G140" s="79">
        <f t="shared" si="4"/>
        <v>5466</v>
      </c>
      <c r="H140" s="73" t="s">
        <v>190</v>
      </c>
    </row>
    <row r="141" spans="1:8" ht="15.75" customHeight="1">
      <c r="A141" s="78">
        <v>23</v>
      </c>
      <c r="B141" s="41" t="s">
        <v>98</v>
      </c>
      <c r="C141" s="78" t="s">
        <v>191</v>
      </c>
      <c r="D141" s="78" t="s">
        <v>83</v>
      </c>
      <c r="E141" s="78"/>
      <c r="F141" s="61">
        <v>2181.91</v>
      </c>
      <c r="G141" s="79">
        <f t="shared" si="4"/>
        <v>2618.292</v>
      </c>
      <c r="H141" s="189"/>
    </row>
    <row r="142" spans="1:8" ht="15.75">
      <c r="A142" s="433" t="s">
        <v>192</v>
      </c>
      <c r="B142" s="433"/>
      <c r="C142" s="434" t="s">
        <v>193</v>
      </c>
      <c r="D142" s="435"/>
      <c r="E142" s="435"/>
      <c r="F142" s="435"/>
      <c r="G142" s="435"/>
      <c r="H142" s="436"/>
    </row>
    <row r="143" spans="1:8" ht="15.75">
      <c r="A143" s="430">
        <v>24</v>
      </c>
      <c r="B143" s="391" t="s">
        <v>194</v>
      </c>
      <c r="C143" s="430" t="s">
        <v>195</v>
      </c>
      <c r="D143" s="395" t="s">
        <v>196</v>
      </c>
      <c r="E143" s="77" t="s">
        <v>20</v>
      </c>
      <c r="F143" s="51">
        <v>1197</v>
      </c>
      <c r="G143" s="79">
        <f t="shared" si="4"/>
        <v>1436.3999999999999</v>
      </c>
      <c r="H143" s="431" t="s">
        <v>197</v>
      </c>
    </row>
    <row r="144" spans="1:8" ht="15.75">
      <c r="A144" s="430"/>
      <c r="B144" s="391"/>
      <c r="C144" s="430"/>
      <c r="D144" s="395"/>
      <c r="E144" s="77" t="s">
        <v>23</v>
      </c>
      <c r="F144" s="51">
        <v>1236</v>
      </c>
      <c r="G144" s="79">
        <f t="shared" si="4"/>
        <v>1483.2</v>
      </c>
      <c r="H144" s="431"/>
    </row>
    <row r="145" spans="1:8" ht="94.5">
      <c r="A145" s="43">
        <v>25</v>
      </c>
      <c r="B145" s="41" t="s">
        <v>198</v>
      </c>
      <c r="C145" s="43" t="s">
        <v>199</v>
      </c>
      <c r="D145" s="43" t="s">
        <v>196</v>
      </c>
      <c r="E145" s="11" t="s">
        <v>200</v>
      </c>
      <c r="F145" s="51">
        <v>255</v>
      </c>
      <c r="G145" s="79">
        <f t="shared" si="4"/>
        <v>306</v>
      </c>
      <c r="H145" s="42" t="s">
        <v>201</v>
      </c>
    </row>
    <row r="146" spans="1:8" ht="15.75">
      <c r="A146" s="32"/>
      <c r="B146" s="45"/>
      <c r="C146" s="32"/>
      <c r="D146" s="32"/>
      <c r="E146" s="47"/>
      <c r="F146" s="119"/>
      <c r="G146" s="87"/>
      <c r="H146" s="46"/>
    </row>
    <row r="147" spans="1:8" ht="15.75">
      <c r="A147" s="85" t="s">
        <v>222</v>
      </c>
      <c r="B147" s="45"/>
      <c r="C147" s="32"/>
      <c r="D147" s="32"/>
      <c r="E147" s="47"/>
      <c r="F147" s="119"/>
      <c r="G147" s="87"/>
      <c r="H147" s="46"/>
    </row>
    <row r="148" spans="1:8" ht="15.75">
      <c r="A148" s="32"/>
      <c r="B148" s="45"/>
      <c r="C148" s="32"/>
      <c r="D148" s="32"/>
      <c r="E148" s="47"/>
      <c r="F148" s="119"/>
      <c r="G148" s="87"/>
      <c r="H148" s="46"/>
    </row>
    <row r="149" spans="1:5" ht="15.75">
      <c r="A149" s="28" t="s">
        <v>627</v>
      </c>
      <c r="C149" s="17"/>
      <c r="E149" s="1" t="s">
        <v>628</v>
      </c>
    </row>
    <row r="150" spans="1:5" ht="15.75">
      <c r="A150" s="28"/>
      <c r="C150" s="17"/>
      <c r="E150" s="1"/>
    </row>
    <row r="151" spans="1:5" ht="15.75">
      <c r="A151" s="28" t="s">
        <v>101</v>
      </c>
      <c r="C151" s="17"/>
      <c r="E151" s="1" t="s">
        <v>102</v>
      </c>
    </row>
    <row r="152" spans="1:5" ht="15.75">
      <c r="A152" s="28"/>
      <c r="C152" s="17"/>
      <c r="E152" s="1"/>
    </row>
    <row r="153" spans="1:5" ht="15.75">
      <c r="A153" s="28" t="s">
        <v>103</v>
      </c>
      <c r="C153" s="17"/>
      <c r="E153" s="1" t="s">
        <v>104</v>
      </c>
    </row>
    <row r="154" spans="1:5" ht="15.75">
      <c r="A154" s="28"/>
      <c r="C154" s="17"/>
      <c r="E154" s="1"/>
    </row>
    <row r="155" spans="1:5" ht="15.75">
      <c r="A155" s="28" t="s">
        <v>741</v>
      </c>
      <c r="C155" s="17"/>
      <c r="D155" s="98"/>
      <c r="E155" s="1" t="s">
        <v>742</v>
      </c>
    </row>
  </sheetData>
  <sheetProtection/>
  <mergeCells count="166">
    <mergeCell ref="F132:G132"/>
    <mergeCell ref="C51:C52"/>
    <mergeCell ref="D51:D52"/>
    <mergeCell ref="F59:G59"/>
    <mergeCell ref="F60:G60"/>
    <mergeCell ref="F76:G76"/>
    <mergeCell ref="F77:G77"/>
    <mergeCell ref="C45:C46"/>
    <mergeCell ref="D45:D46"/>
    <mergeCell ref="C47:C48"/>
    <mergeCell ref="D47:D48"/>
    <mergeCell ref="C49:C50"/>
    <mergeCell ref="D49:D50"/>
    <mergeCell ref="D31:D32"/>
    <mergeCell ref="C33:C34"/>
    <mergeCell ref="D33:D34"/>
    <mergeCell ref="C41:C42"/>
    <mergeCell ref="D41:D42"/>
    <mergeCell ref="C43:C44"/>
    <mergeCell ref="D43:D44"/>
    <mergeCell ref="C35:C36"/>
    <mergeCell ref="D35:D36"/>
    <mergeCell ref="C37:C38"/>
    <mergeCell ref="F18:G18"/>
    <mergeCell ref="F21:G21"/>
    <mergeCell ref="F22:G22"/>
    <mergeCell ref="F23:G23"/>
    <mergeCell ref="F24:G24"/>
    <mergeCell ref="A23:A25"/>
    <mergeCell ref="B23:B25"/>
    <mergeCell ref="C23:C25"/>
    <mergeCell ref="D23:D24"/>
    <mergeCell ref="F25:G25"/>
    <mergeCell ref="A8:H8"/>
    <mergeCell ref="A9:H9"/>
    <mergeCell ref="A10:H10"/>
    <mergeCell ref="A11:H11"/>
    <mergeCell ref="G2:H2"/>
    <mergeCell ref="G3:H3"/>
    <mergeCell ref="G4:H4"/>
    <mergeCell ref="G5:H5"/>
    <mergeCell ref="G6:H6"/>
    <mergeCell ref="A14:H14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A19:B19"/>
    <mergeCell ref="C19:H19"/>
    <mergeCell ref="A20:A22"/>
    <mergeCell ref="B20:B22"/>
    <mergeCell ref="C20:C22"/>
    <mergeCell ref="D20:D21"/>
    <mergeCell ref="F20:G20"/>
    <mergeCell ref="H20:H22"/>
    <mergeCell ref="H23:H25"/>
    <mergeCell ref="A26:A52"/>
    <mergeCell ref="B26:B52"/>
    <mergeCell ref="C26:H26"/>
    <mergeCell ref="C27:C28"/>
    <mergeCell ref="D27:D28"/>
    <mergeCell ref="H27:H54"/>
    <mergeCell ref="C29:C30"/>
    <mergeCell ref="D29:D30"/>
    <mergeCell ref="C31:C32"/>
    <mergeCell ref="H55:H56"/>
    <mergeCell ref="A58:B58"/>
    <mergeCell ref="C58:H58"/>
    <mergeCell ref="D37:D38"/>
    <mergeCell ref="C39:C40"/>
    <mergeCell ref="D39:D40"/>
    <mergeCell ref="C53:C54"/>
    <mergeCell ref="D53:D54"/>
    <mergeCell ref="C55:C56"/>
    <mergeCell ref="D55:D56"/>
    <mergeCell ref="A107:A110"/>
    <mergeCell ref="B107:B110"/>
    <mergeCell ref="F74:G74"/>
    <mergeCell ref="F75:G75"/>
    <mergeCell ref="A59:A61"/>
    <mergeCell ref="B59:B61"/>
    <mergeCell ref="C59:C61"/>
    <mergeCell ref="D59:D60"/>
    <mergeCell ref="C87:H87"/>
    <mergeCell ref="F61:G61"/>
    <mergeCell ref="A62:B62"/>
    <mergeCell ref="C62:H62"/>
    <mergeCell ref="A63:A71"/>
    <mergeCell ref="B63:B71"/>
    <mergeCell ref="C63:C71"/>
    <mergeCell ref="D63:D71"/>
    <mergeCell ref="A72:H72"/>
    <mergeCell ref="A73:B73"/>
    <mergeCell ref="C73:H73"/>
    <mergeCell ref="A74:A76"/>
    <mergeCell ref="B74:B76"/>
    <mergeCell ref="C74:C76"/>
    <mergeCell ref="D74:D75"/>
    <mergeCell ref="A77:A86"/>
    <mergeCell ref="B77:B86"/>
    <mergeCell ref="C77:C86"/>
    <mergeCell ref="F78:G78"/>
    <mergeCell ref="D79:D84"/>
    <mergeCell ref="D85:D86"/>
    <mergeCell ref="A87:B87"/>
    <mergeCell ref="A88:A95"/>
    <mergeCell ref="B88:B95"/>
    <mergeCell ref="C88:H88"/>
    <mergeCell ref="C89:C92"/>
    <mergeCell ref="D89:D92"/>
    <mergeCell ref="C93:C95"/>
    <mergeCell ref="D93:D95"/>
    <mergeCell ref="A96:B96"/>
    <mergeCell ref="C96:H96"/>
    <mergeCell ref="A97:A106"/>
    <mergeCell ref="B97:B106"/>
    <mergeCell ref="C97:C99"/>
    <mergeCell ref="H97:H99"/>
    <mergeCell ref="C100:C102"/>
    <mergeCell ref="H100:H102"/>
    <mergeCell ref="C103:C106"/>
    <mergeCell ref="H103:H106"/>
    <mergeCell ref="C107:H107"/>
    <mergeCell ref="C108:C110"/>
    <mergeCell ref="A111:A112"/>
    <mergeCell ref="B111:B112"/>
    <mergeCell ref="C111:H111"/>
    <mergeCell ref="A113:A114"/>
    <mergeCell ref="B113:B114"/>
    <mergeCell ref="C113:C114"/>
    <mergeCell ref="D113:D114"/>
    <mergeCell ref="H113:H114"/>
    <mergeCell ref="A115:B115"/>
    <mergeCell ref="C115:H115"/>
    <mergeCell ref="A119:A126"/>
    <mergeCell ref="B119:B126"/>
    <mergeCell ref="C119:H119"/>
    <mergeCell ref="C120:C126"/>
    <mergeCell ref="D120:D125"/>
    <mergeCell ref="H120:H123"/>
    <mergeCell ref="F126:G126"/>
    <mergeCell ref="A142:B142"/>
    <mergeCell ref="C142:H142"/>
    <mergeCell ref="A128:B128"/>
    <mergeCell ref="C128:H128"/>
    <mergeCell ref="F129:G129"/>
    <mergeCell ref="A130:A131"/>
    <mergeCell ref="B130:B131"/>
    <mergeCell ref="C130:C131"/>
    <mergeCell ref="D130:D131"/>
    <mergeCell ref="F130:G131"/>
    <mergeCell ref="A143:A144"/>
    <mergeCell ref="B143:B144"/>
    <mergeCell ref="C143:C144"/>
    <mergeCell ref="D143:D144"/>
    <mergeCell ref="H143:H144"/>
    <mergeCell ref="A133:H133"/>
    <mergeCell ref="A134:A140"/>
    <mergeCell ref="B134:B140"/>
    <mergeCell ref="C134:C140"/>
    <mergeCell ref="F134:G1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zoomScale="90" zoomScaleNormal="90" zoomScalePageLayoutView="0" workbookViewId="0" topLeftCell="A88">
      <selection activeCell="A1" sqref="A1"/>
    </sheetView>
  </sheetViews>
  <sheetFormatPr defaultColWidth="9.140625" defaultRowHeight="15"/>
  <cols>
    <col min="1" max="1" width="7.28125" style="3" customWidth="1"/>
    <col min="2" max="2" width="13.421875" style="3" customWidth="1"/>
    <col min="3" max="3" width="82.00390625" style="3" customWidth="1"/>
    <col min="4" max="4" width="15.00390625" style="36" customWidth="1"/>
    <col min="5" max="5" width="22.421875" style="36" customWidth="1"/>
    <col min="6" max="6" width="16.421875" style="3" customWidth="1"/>
    <col min="7" max="7" width="16.421875" style="1" customWidth="1"/>
    <col min="8" max="8" width="76.8515625" style="1" customWidth="1"/>
    <col min="9" max="16384" width="9.140625" style="3" customWidth="1"/>
  </cols>
  <sheetData>
    <row r="1" ht="15.75">
      <c r="H1" s="3"/>
    </row>
    <row r="2" spans="7:8" ht="15.75">
      <c r="G2" s="398" t="s">
        <v>0</v>
      </c>
      <c r="H2" s="398"/>
    </row>
    <row r="3" spans="5:8" ht="15.75">
      <c r="E3" s="3"/>
      <c r="F3" s="2"/>
      <c r="G3" s="399" t="s">
        <v>1</v>
      </c>
      <c r="H3" s="399"/>
    </row>
    <row r="4" spans="5:8" ht="15.75">
      <c r="E4" s="3"/>
      <c r="F4" s="37"/>
      <c r="G4" s="400" t="s">
        <v>2</v>
      </c>
      <c r="H4" s="400"/>
    </row>
    <row r="5" spans="5:8" ht="15.75">
      <c r="E5" s="3"/>
      <c r="F5" s="37"/>
      <c r="G5" s="401"/>
      <c r="H5" s="401"/>
    </row>
    <row r="6" spans="5:8" ht="15.75">
      <c r="E6" s="3"/>
      <c r="F6" s="37"/>
      <c r="G6" s="402" t="s">
        <v>3</v>
      </c>
      <c r="H6" s="402"/>
    </row>
    <row r="7" spans="5:8" ht="15.75">
      <c r="E7" s="3"/>
      <c r="F7" s="37"/>
      <c r="G7" s="106"/>
      <c r="H7" s="105"/>
    </row>
    <row r="8" spans="1:8" ht="15.75">
      <c r="A8" s="495" t="s">
        <v>4</v>
      </c>
      <c r="B8" s="495"/>
      <c r="C8" s="495"/>
      <c r="D8" s="495"/>
      <c r="E8" s="495"/>
      <c r="F8" s="495"/>
      <c r="G8" s="495"/>
      <c r="H8" s="495"/>
    </row>
    <row r="9" spans="1:8" ht="15.75">
      <c r="A9" s="495" t="s">
        <v>202</v>
      </c>
      <c r="B9" s="495"/>
      <c r="C9" s="495"/>
      <c r="D9" s="495"/>
      <c r="E9" s="495"/>
      <c r="F9" s="495"/>
      <c r="G9" s="495"/>
      <c r="H9" s="495"/>
    </row>
    <row r="10" spans="1:8" ht="15.75">
      <c r="A10" s="495" t="s">
        <v>731</v>
      </c>
      <c r="B10" s="495"/>
      <c r="C10" s="495"/>
      <c r="D10" s="495"/>
      <c r="E10" s="495"/>
      <c r="F10" s="495"/>
      <c r="G10" s="495"/>
      <c r="H10" s="495"/>
    </row>
    <row r="11" spans="1:8" ht="15.75" customHeight="1">
      <c r="A11" s="396" t="s">
        <v>653</v>
      </c>
      <c r="B11" s="396"/>
      <c r="C11" s="396"/>
      <c r="D11" s="396"/>
      <c r="E11" s="396"/>
      <c r="F11" s="396"/>
      <c r="G11" s="396"/>
      <c r="H11" s="396"/>
    </row>
    <row r="13" spans="1:8" ht="47.25">
      <c r="A13" s="367" t="s">
        <v>5</v>
      </c>
      <c r="B13" s="368" t="s">
        <v>6</v>
      </c>
      <c r="C13" s="368" t="s">
        <v>7</v>
      </c>
      <c r="D13" s="368" t="s">
        <v>8</v>
      </c>
      <c r="E13" s="368" t="s">
        <v>9</v>
      </c>
      <c r="F13" s="368" t="s">
        <v>10</v>
      </c>
      <c r="G13" s="369" t="s">
        <v>11</v>
      </c>
      <c r="H13" s="370" t="s">
        <v>12</v>
      </c>
    </row>
    <row r="14" spans="1:8" ht="15.75" customHeight="1">
      <c r="A14" s="492" t="s">
        <v>13</v>
      </c>
      <c r="B14" s="478"/>
      <c r="C14" s="478"/>
      <c r="D14" s="478"/>
      <c r="E14" s="478"/>
      <c r="F14" s="478"/>
      <c r="G14" s="478"/>
      <c r="H14" s="479"/>
    </row>
    <row r="15" spans="1:8" ht="15.75" customHeight="1">
      <c r="A15" s="493" t="s">
        <v>14</v>
      </c>
      <c r="B15" s="476"/>
      <c r="C15" s="494" t="s">
        <v>15</v>
      </c>
      <c r="D15" s="478"/>
      <c r="E15" s="478"/>
      <c r="F15" s="478"/>
      <c r="G15" s="478"/>
      <c r="H15" s="479"/>
    </row>
    <row r="16" spans="1:8" ht="15.75" customHeight="1">
      <c r="A16" s="480" t="s">
        <v>16</v>
      </c>
      <c r="B16" s="482" t="s">
        <v>17</v>
      </c>
      <c r="C16" s="490" t="s">
        <v>18</v>
      </c>
      <c r="D16" s="491" t="s">
        <v>19</v>
      </c>
      <c r="E16" s="200" t="s">
        <v>20</v>
      </c>
      <c r="F16" s="475" t="s">
        <v>21</v>
      </c>
      <c r="G16" s="476"/>
      <c r="H16" s="486" t="s">
        <v>22</v>
      </c>
    </row>
    <row r="17" spans="1:8" ht="15.75">
      <c r="A17" s="481"/>
      <c r="B17" s="483"/>
      <c r="C17" s="483"/>
      <c r="D17" s="489"/>
      <c r="E17" s="200" t="s">
        <v>23</v>
      </c>
      <c r="F17" s="475" t="s">
        <v>21</v>
      </c>
      <c r="G17" s="476"/>
      <c r="H17" s="485"/>
    </row>
    <row r="18" spans="1:8" ht="15.75">
      <c r="A18" s="488"/>
      <c r="B18" s="489"/>
      <c r="C18" s="489"/>
      <c r="D18" s="201" t="s">
        <v>24</v>
      </c>
      <c r="E18" s="200"/>
      <c r="F18" s="475" t="s">
        <v>21</v>
      </c>
      <c r="G18" s="476"/>
      <c r="H18" s="487"/>
    </row>
    <row r="19" spans="1:8" ht="15.75" customHeight="1">
      <c r="A19" s="480" t="s">
        <v>25</v>
      </c>
      <c r="B19" s="482" t="s">
        <v>26</v>
      </c>
      <c r="C19" s="490" t="s">
        <v>27</v>
      </c>
      <c r="D19" s="491" t="s">
        <v>19</v>
      </c>
      <c r="E19" s="200" t="s">
        <v>20</v>
      </c>
      <c r="F19" s="475" t="s">
        <v>21</v>
      </c>
      <c r="G19" s="476"/>
      <c r="H19" s="486" t="s">
        <v>28</v>
      </c>
    </row>
    <row r="20" spans="1:8" ht="15.75">
      <c r="A20" s="481"/>
      <c r="B20" s="483"/>
      <c r="C20" s="483"/>
      <c r="D20" s="489"/>
      <c r="E20" s="200" t="s">
        <v>23</v>
      </c>
      <c r="F20" s="475" t="s">
        <v>21</v>
      </c>
      <c r="G20" s="476"/>
      <c r="H20" s="485"/>
    </row>
    <row r="21" spans="1:8" ht="15.75">
      <c r="A21" s="488"/>
      <c r="B21" s="489"/>
      <c r="C21" s="489"/>
      <c r="D21" s="201" t="s">
        <v>24</v>
      </c>
      <c r="E21" s="200"/>
      <c r="F21" s="475" t="s">
        <v>21</v>
      </c>
      <c r="G21" s="476"/>
      <c r="H21" s="487"/>
    </row>
    <row r="22" spans="1:8" ht="15.75" customHeight="1">
      <c r="A22" s="480" t="s">
        <v>29</v>
      </c>
      <c r="B22" s="482" t="s">
        <v>30</v>
      </c>
      <c r="C22" s="490" t="s">
        <v>31</v>
      </c>
      <c r="D22" s="491" t="s">
        <v>19</v>
      </c>
      <c r="E22" s="200" t="s">
        <v>20</v>
      </c>
      <c r="F22" s="475" t="s">
        <v>21</v>
      </c>
      <c r="G22" s="476"/>
      <c r="H22" s="486" t="s">
        <v>28</v>
      </c>
    </row>
    <row r="23" spans="1:8" ht="15.75">
      <c r="A23" s="481"/>
      <c r="B23" s="483"/>
      <c r="C23" s="483"/>
      <c r="D23" s="489"/>
      <c r="E23" s="200" t="s">
        <v>23</v>
      </c>
      <c r="F23" s="475" t="s">
        <v>21</v>
      </c>
      <c r="G23" s="476"/>
      <c r="H23" s="485"/>
    </row>
    <row r="24" spans="1:8" ht="15.75">
      <c r="A24" s="488"/>
      <c r="B24" s="489"/>
      <c r="C24" s="489"/>
      <c r="D24" s="201" t="s">
        <v>24</v>
      </c>
      <c r="E24" s="200"/>
      <c r="F24" s="475" t="s">
        <v>21</v>
      </c>
      <c r="G24" s="476"/>
      <c r="H24" s="487"/>
    </row>
    <row r="25" spans="1:8" ht="15.75">
      <c r="A25" s="480" t="s">
        <v>32</v>
      </c>
      <c r="B25" s="482" t="s">
        <v>33</v>
      </c>
      <c r="C25" s="477" t="s">
        <v>34</v>
      </c>
      <c r="D25" s="478"/>
      <c r="E25" s="478"/>
      <c r="F25" s="478"/>
      <c r="G25" s="478"/>
      <c r="H25" s="479"/>
    </row>
    <row r="26" spans="1:8" ht="15.75" customHeight="1">
      <c r="A26" s="481"/>
      <c r="B26" s="483"/>
      <c r="C26" s="439" t="s">
        <v>658</v>
      </c>
      <c r="D26" s="43" t="s">
        <v>19</v>
      </c>
      <c r="E26" s="78" t="s">
        <v>61</v>
      </c>
      <c r="F26" s="51">
        <v>5353</v>
      </c>
      <c r="G26" s="79">
        <f>F26*1.2</f>
        <v>6423.599999999999</v>
      </c>
      <c r="H26" s="484"/>
    </row>
    <row r="27" spans="1:8" ht="15.75">
      <c r="A27" s="481"/>
      <c r="B27" s="483"/>
      <c r="C27" s="439"/>
      <c r="D27" s="43" t="s">
        <v>19</v>
      </c>
      <c r="E27" s="78" t="s">
        <v>23</v>
      </c>
      <c r="F27" s="51">
        <v>6959</v>
      </c>
      <c r="G27" s="79">
        <f aca="true" t="shared" si="0" ref="G27:G49">F27*1.2</f>
        <v>8350.8</v>
      </c>
      <c r="H27" s="485"/>
    </row>
    <row r="28" spans="1:8" ht="15.75">
      <c r="A28" s="481"/>
      <c r="B28" s="483"/>
      <c r="C28" s="439" t="s">
        <v>659</v>
      </c>
      <c r="D28" s="43" t="s">
        <v>19</v>
      </c>
      <c r="E28" s="78" t="s">
        <v>61</v>
      </c>
      <c r="F28" s="51">
        <v>7405</v>
      </c>
      <c r="G28" s="79">
        <f t="shared" si="0"/>
        <v>8886</v>
      </c>
      <c r="H28" s="485"/>
    </row>
    <row r="29" spans="1:8" ht="15.75">
      <c r="A29" s="481"/>
      <c r="B29" s="483"/>
      <c r="C29" s="439"/>
      <c r="D29" s="43" t="s">
        <v>19</v>
      </c>
      <c r="E29" s="78" t="s">
        <v>23</v>
      </c>
      <c r="F29" s="51">
        <v>10051</v>
      </c>
      <c r="G29" s="79">
        <f t="shared" si="0"/>
        <v>12061.199999999999</v>
      </c>
      <c r="H29" s="485"/>
    </row>
    <row r="30" spans="1:8" ht="15.75">
      <c r="A30" s="481"/>
      <c r="B30" s="483"/>
      <c r="C30" s="439" t="s">
        <v>660</v>
      </c>
      <c r="D30" s="43" t="s">
        <v>19</v>
      </c>
      <c r="E30" s="78" t="s">
        <v>61</v>
      </c>
      <c r="F30" s="51">
        <v>8743</v>
      </c>
      <c r="G30" s="79">
        <f t="shared" si="0"/>
        <v>10491.6</v>
      </c>
      <c r="H30" s="485"/>
    </row>
    <row r="31" spans="1:8" ht="15.75">
      <c r="A31" s="481"/>
      <c r="B31" s="483"/>
      <c r="C31" s="439"/>
      <c r="D31" s="43" t="s">
        <v>19</v>
      </c>
      <c r="E31" s="78" t="s">
        <v>23</v>
      </c>
      <c r="F31" s="51">
        <v>11514</v>
      </c>
      <c r="G31" s="79">
        <f t="shared" si="0"/>
        <v>13816.8</v>
      </c>
      <c r="H31" s="485"/>
    </row>
    <row r="32" spans="1:8" ht="15.75">
      <c r="A32" s="481"/>
      <c r="B32" s="483"/>
      <c r="C32" s="439" t="s">
        <v>661</v>
      </c>
      <c r="D32" s="43" t="s">
        <v>19</v>
      </c>
      <c r="E32" s="78" t="s">
        <v>61</v>
      </c>
      <c r="F32" s="51">
        <v>9814</v>
      </c>
      <c r="G32" s="79">
        <f t="shared" si="0"/>
        <v>11776.8</v>
      </c>
      <c r="H32" s="485"/>
    </row>
    <row r="33" spans="1:8" ht="15.75">
      <c r="A33" s="481"/>
      <c r="B33" s="483"/>
      <c r="C33" s="439"/>
      <c r="D33" s="43" t="s">
        <v>19</v>
      </c>
      <c r="E33" s="78" t="s">
        <v>23</v>
      </c>
      <c r="F33" s="51">
        <v>12044</v>
      </c>
      <c r="G33" s="79">
        <f t="shared" si="0"/>
        <v>14452.8</v>
      </c>
      <c r="H33" s="485"/>
    </row>
    <row r="34" spans="1:8" ht="15.75">
      <c r="A34" s="481"/>
      <c r="B34" s="483"/>
      <c r="C34" s="439" t="s">
        <v>662</v>
      </c>
      <c r="D34" s="43" t="s">
        <v>19</v>
      </c>
      <c r="E34" s="78" t="s">
        <v>61</v>
      </c>
      <c r="F34" s="51">
        <v>10932</v>
      </c>
      <c r="G34" s="79">
        <f t="shared" si="0"/>
        <v>13118.4</v>
      </c>
      <c r="H34" s="485"/>
    </row>
    <row r="35" spans="1:8" ht="15.75">
      <c r="A35" s="481"/>
      <c r="B35" s="483"/>
      <c r="C35" s="439"/>
      <c r="D35" s="43" t="s">
        <v>19</v>
      </c>
      <c r="E35" s="78" t="s">
        <v>23</v>
      </c>
      <c r="F35" s="51">
        <v>12439</v>
      </c>
      <c r="G35" s="79">
        <f t="shared" si="0"/>
        <v>14926.8</v>
      </c>
      <c r="H35" s="485"/>
    </row>
    <row r="36" spans="1:8" ht="15.75">
      <c r="A36" s="481"/>
      <c r="B36" s="483"/>
      <c r="C36" s="439" t="s">
        <v>663</v>
      </c>
      <c r="D36" s="43" t="s">
        <v>19</v>
      </c>
      <c r="E36" s="78" t="s">
        <v>61</v>
      </c>
      <c r="F36" s="51">
        <v>13585</v>
      </c>
      <c r="G36" s="79">
        <f t="shared" si="0"/>
        <v>16302</v>
      </c>
      <c r="H36" s="485"/>
    </row>
    <row r="37" spans="1:8" ht="15.75">
      <c r="A37" s="481"/>
      <c r="B37" s="483"/>
      <c r="C37" s="439"/>
      <c r="D37" s="43" t="s">
        <v>19</v>
      </c>
      <c r="E37" s="78" t="s">
        <v>23</v>
      </c>
      <c r="F37" s="51">
        <v>15590</v>
      </c>
      <c r="G37" s="79">
        <f t="shared" si="0"/>
        <v>18708</v>
      </c>
      <c r="H37" s="485"/>
    </row>
    <row r="38" spans="1:8" ht="15.75">
      <c r="A38" s="481"/>
      <c r="B38" s="483"/>
      <c r="C38" s="439" t="s">
        <v>664</v>
      </c>
      <c r="D38" s="43" t="s">
        <v>19</v>
      </c>
      <c r="E38" s="78" t="s">
        <v>61</v>
      </c>
      <c r="F38" s="51">
        <v>17957</v>
      </c>
      <c r="G38" s="79">
        <f t="shared" si="0"/>
        <v>21548.399999999998</v>
      </c>
      <c r="H38" s="485"/>
    </row>
    <row r="39" spans="1:8" ht="15.75" customHeight="1">
      <c r="A39" s="481"/>
      <c r="B39" s="483"/>
      <c r="C39" s="439"/>
      <c r="D39" s="43" t="s">
        <v>19</v>
      </c>
      <c r="E39" s="78" t="s">
        <v>23</v>
      </c>
      <c r="F39" s="51">
        <v>20609</v>
      </c>
      <c r="G39" s="79">
        <f t="shared" si="0"/>
        <v>24730.8</v>
      </c>
      <c r="H39" s="485"/>
    </row>
    <row r="40" spans="1:8" ht="15.75">
      <c r="A40" s="481"/>
      <c r="B40" s="483"/>
      <c r="C40" s="439" t="s">
        <v>665</v>
      </c>
      <c r="D40" s="43" t="s">
        <v>19</v>
      </c>
      <c r="E40" s="78" t="s">
        <v>61</v>
      </c>
      <c r="F40" s="51">
        <v>21081</v>
      </c>
      <c r="G40" s="79">
        <f t="shared" si="0"/>
        <v>25297.2</v>
      </c>
      <c r="H40" s="485"/>
    </row>
    <row r="41" spans="1:8" ht="15.75">
      <c r="A41" s="481"/>
      <c r="B41" s="483"/>
      <c r="C41" s="439"/>
      <c r="D41" s="43" t="s">
        <v>19</v>
      </c>
      <c r="E41" s="78" t="s">
        <v>23</v>
      </c>
      <c r="F41" s="51">
        <v>24192</v>
      </c>
      <c r="G41" s="79">
        <f t="shared" si="0"/>
        <v>29030.399999999998</v>
      </c>
      <c r="H41" s="485"/>
    </row>
    <row r="42" spans="1:8" ht="15.75">
      <c r="A42" s="481"/>
      <c r="B42" s="483"/>
      <c r="C42" s="439" t="s">
        <v>666</v>
      </c>
      <c r="D42" s="43" t="s">
        <v>19</v>
      </c>
      <c r="E42" s="78" t="s">
        <v>61</v>
      </c>
      <c r="F42" s="51">
        <v>25766</v>
      </c>
      <c r="G42" s="79">
        <f t="shared" si="0"/>
        <v>30919.199999999997</v>
      </c>
      <c r="H42" s="485"/>
    </row>
    <row r="43" spans="1:8" ht="15.75">
      <c r="A43" s="481"/>
      <c r="B43" s="483"/>
      <c r="C43" s="439"/>
      <c r="D43" s="43" t="s">
        <v>19</v>
      </c>
      <c r="E43" s="78" t="s">
        <v>23</v>
      </c>
      <c r="F43" s="51">
        <v>29569</v>
      </c>
      <c r="G43" s="79">
        <f t="shared" si="0"/>
        <v>35482.799999999996</v>
      </c>
      <c r="H43" s="485"/>
    </row>
    <row r="44" spans="1:8" ht="15.75">
      <c r="A44" s="481"/>
      <c r="B44" s="483"/>
      <c r="C44" s="439" t="s">
        <v>667</v>
      </c>
      <c r="D44" s="43" t="s">
        <v>19</v>
      </c>
      <c r="E44" s="78" t="s">
        <v>61</v>
      </c>
      <c r="F44" s="51">
        <v>28889</v>
      </c>
      <c r="G44" s="79">
        <f t="shared" si="0"/>
        <v>34666.799999999996</v>
      </c>
      <c r="H44" s="485"/>
    </row>
    <row r="45" spans="1:8" ht="15.75">
      <c r="A45" s="481"/>
      <c r="B45" s="483"/>
      <c r="C45" s="439"/>
      <c r="D45" s="43" t="s">
        <v>19</v>
      </c>
      <c r="E45" s="78" t="s">
        <v>23</v>
      </c>
      <c r="F45" s="51">
        <v>33153</v>
      </c>
      <c r="G45" s="79">
        <f t="shared" si="0"/>
        <v>39783.6</v>
      </c>
      <c r="H45" s="485"/>
    </row>
    <row r="46" spans="1:8" ht="15.75">
      <c r="A46" s="481"/>
      <c r="B46" s="483"/>
      <c r="C46" s="439" t="s">
        <v>668</v>
      </c>
      <c r="D46" s="43" t="s">
        <v>19</v>
      </c>
      <c r="E46" s="78" t="s">
        <v>61</v>
      </c>
      <c r="F46" s="51">
        <v>33574</v>
      </c>
      <c r="G46" s="79">
        <f t="shared" si="0"/>
        <v>40288.799999999996</v>
      </c>
      <c r="H46" s="485"/>
    </row>
    <row r="47" spans="1:8" ht="15.75">
      <c r="A47" s="481"/>
      <c r="B47" s="483"/>
      <c r="C47" s="439"/>
      <c r="D47" s="43" t="s">
        <v>19</v>
      </c>
      <c r="E47" s="78" t="s">
        <v>23</v>
      </c>
      <c r="F47" s="51">
        <v>38529</v>
      </c>
      <c r="G47" s="79">
        <f t="shared" si="0"/>
        <v>46234.799999999996</v>
      </c>
      <c r="H47" s="485"/>
    </row>
    <row r="48" spans="1:8" ht="15.75">
      <c r="A48" s="481"/>
      <c r="B48" s="483"/>
      <c r="C48" s="439" t="s">
        <v>669</v>
      </c>
      <c r="D48" s="43" t="s">
        <v>19</v>
      </c>
      <c r="E48" s="78" t="s">
        <v>61</v>
      </c>
      <c r="F48" s="51">
        <v>44800</v>
      </c>
      <c r="G48" s="79">
        <f t="shared" si="0"/>
        <v>53760</v>
      </c>
      <c r="H48" s="485"/>
    </row>
    <row r="49" spans="1:8" ht="15.75">
      <c r="A49" s="481"/>
      <c r="B49" s="483"/>
      <c r="C49" s="439"/>
      <c r="D49" s="43" t="s">
        <v>19</v>
      </c>
      <c r="E49" s="78" t="s">
        <v>23</v>
      </c>
      <c r="F49" s="51">
        <v>49281</v>
      </c>
      <c r="G49" s="79">
        <f t="shared" si="0"/>
        <v>59137.2</v>
      </c>
      <c r="H49" s="485"/>
    </row>
    <row r="50" spans="1:8" ht="31.5">
      <c r="A50" s="481"/>
      <c r="B50" s="483"/>
      <c r="C50" s="71" t="s">
        <v>670</v>
      </c>
      <c r="D50" s="71" t="s">
        <v>19</v>
      </c>
      <c r="E50" s="71" t="s">
        <v>690</v>
      </c>
      <c r="F50" s="202">
        <v>2503</v>
      </c>
      <c r="G50" s="203">
        <f>F50*1.2</f>
        <v>3003.6</v>
      </c>
      <c r="H50" s="485"/>
    </row>
    <row r="51" spans="1:8" ht="15.75">
      <c r="A51" s="418">
        <v>5</v>
      </c>
      <c r="B51" s="406" t="s">
        <v>43</v>
      </c>
      <c r="C51" s="425" t="s">
        <v>210</v>
      </c>
      <c r="D51" s="426"/>
      <c r="E51" s="426"/>
      <c r="F51" s="426"/>
      <c r="G51" s="426"/>
      <c r="H51" s="427"/>
    </row>
    <row r="52" spans="1:8" ht="15.75">
      <c r="A52" s="422"/>
      <c r="B52" s="407"/>
      <c r="C52" s="409" t="s">
        <v>45</v>
      </c>
      <c r="D52" s="42" t="s">
        <v>19</v>
      </c>
      <c r="E52" s="11" t="s">
        <v>20</v>
      </c>
      <c r="F52" s="51">
        <v>6713</v>
      </c>
      <c r="G52" s="51">
        <v>8055.599999999999</v>
      </c>
      <c r="H52" s="205" t="s">
        <v>671</v>
      </c>
    </row>
    <row r="53" spans="1:8" ht="15.75">
      <c r="A53" s="422"/>
      <c r="B53" s="407"/>
      <c r="C53" s="432"/>
      <c r="D53" s="42" t="s">
        <v>19</v>
      </c>
      <c r="E53" s="11" t="s">
        <v>20</v>
      </c>
      <c r="F53" s="51">
        <v>6905</v>
      </c>
      <c r="G53" s="51">
        <v>8286</v>
      </c>
      <c r="H53" s="205" t="s">
        <v>672</v>
      </c>
    </row>
    <row r="54" spans="1:8" ht="15.75">
      <c r="A54" s="422"/>
      <c r="B54" s="407"/>
      <c r="C54" s="410"/>
      <c r="D54" s="42" t="s">
        <v>19</v>
      </c>
      <c r="E54" s="11" t="s">
        <v>23</v>
      </c>
      <c r="F54" s="51">
        <v>6905</v>
      </c>
      <c r="G54" s="51">
        <v>8286</v>
      </c>
      <c r="H54" s="205"/>
    </row>
    <row r="55" spans="1:8" ht="15.75">
      <c r="A55" s="422"/>
      <c r="B55" s="407"/>
      <c r="C55" s="409" t="s">
        <v>47</v>
      </c>
      <c r="D55" s="42" t="s">
        <v>19</v>
      </c>
      <c r="E55" s="11" t="s">
        <v>20</v>
      </c>
      <c r="F55" s="51">
        <v>4539</v>
      </c>
      <c r="G55" s="51">
        <v>5446.8</v>
      </c>
      <c r="H55" s="205" t="s">
        <v>671</v>
      </c>
    </row>
    <row r="56" spans="1:8" ht="15.75">
      <c r="A56" s="422"/>
      <c r="B56" s="407"/>
      <c r="C56" s="432"/>
      <c r="D56" s="42" t="s">
        <v>19</v>
      </c>
      <c r="E56" s="11" t="s">
        <v>20</v>
      </c>
      <c r="F56" s="51">
        <v>4731</v>
      </c>
      <c r="G56" s="51">
        <v>5677.2</v>
      </c>
      <c r="H56" s="205" t="s">
        <v>672</v>
      </c>
    </row>
    <row r="57" spans="1:8" ht="15.75" customHeight="1">
      <c r="A57" s="422"/>
      <c r="B57" s="407"/>
      <c r="C57" s="410"/>
      <c r="D57" s="42" t="s">
        <v>19</v>
      </c>
      <c r="E57" s="11" t="s">
        <v>23</v>
      </c>
      <c r="F57" s="51">
        <v>4731</v>
      </c>
      <c r="G57" s="51">
        <v>5677.2</v>
      </c>
      <c r="H57" s="205"/>
    </row>
    <row r="58" spans="1:8" ht="15.75">
      <c r="A58" s="418">
        <v>6</v>
      </c>
      <c r="B58" s="406" t="s">
        <v>49</v>
      </c>
      <c r="C58" s="512" t="s">
        <v>50</v>
      </c>
      <c r="D58" s="499" t="s">
        <v>19</v>
      </c>
      <c r="E58" s="174" t="s">
        <v>20</v>
      </c>
      <c r="F58" s="496" t="s">
        <v>107</v>
      </c>
      <c r="G58" s="496"/>
      <c r="H58" s="205"/>
    </row>
    <row r="59" spans="1:8" ht="15.75">
      <c r="A59" s="422"/>
      <c r="B59" s="407"/>
      <c r="C59" s="513"/>
      <c r="D59" s="499"/>
      <c r="E59" s="174" t="s">
        <v>23</v>
      </c>
      <c r="F59" s="496" t="s">
        <v>107</v>
      </c>
      <c r="G59" s="496"/>
      <c r="H59" s="497"/>
    </row>
    <row r="60" spans="1:8" ht="15.75">
      <c r="A60" s="419"/>
      <c r="B60" s="408"/>
      <c r="C60" s="513"/>
      <c r="D60" s="205" t="s">
        <v>24</v>
      </c>
      <c r="E60" s="174"/>
      <c r="F60" s="496" t="s">
        <v>107</v>
      </c>
      <c r="G60" s="496"/>
      <c r="H60" s="498"/>
    </row>
    <row r="61" spans="1:8" ht="15.75">
      <c r="A61" s="500" t="s">
        <v>51</v>
      </c>
      <c r="B61" s="501"/>
      <c r="C61" s="502"/>
      <c r="D61" s="502"/>
      <c r="E61" s="502"/>
      <c r="F61" s="502"/>
      <c r="G61" s="502"/>
      <c r="H61" s="503"/>
    </row>
    <row r="62" spans="1:8" ht="15.75">
      <c r="A62" s="493" t="s">
        <v>52</v>
      </c>
      <c r="B62" s="476"/>
      <c r="C62" s="477" t="s">
        <v>53</v>
      </c>
      <c r="D62" s="478"/>
      <c r="E62" s="478"/>
      <c r="F62" s="478"/>
      <c r="G62" s="478"/>
      <c r="H62" s="479"/>
    </row>
    <row r="63" spans="1:8" ht="15.75">
      <c r="A63" s="480" t="s">
        <v>54</v>
      </c>
      <c r="B63" s="482" t="s">
        <v>55</v>
      </c>
      <c r="C63" s="491" t="s">
        <v>56</v>
      </c>
      <c r="D63" s="491" t="s">
        <v>19</v>
      </c>
      <c r="E63" s="206" t="s">
        <v>20</v>
      </c>
      <c r="F63" s="475" t="s">
        <v>21</v>
      </c>
      <c r="G63" s="476"/>
      <c r="H63" s="486"/>
    </row>
    <row r="64" spans="1:8" ht="15.75">
      <c r="A64" s="481"/>
      <c r="B64" s="483"/>
      <c r="C64" s="483"/>
      <c r="D64" s="489"/>
      <c r="E64" s="206" t="s">
        <v>23</v>
      </c>
      <c r="F64" s="475" t="s">
        <v>21</v>
      </c>
      <c r="G64" s="476"/>
      <c r="H64" s="485"/>
    </row>
    <row r="65" spans="1:8" ht="15.75">
      <c r="A65" s="488"/>
      <c r="B65" s="489"/>
      <c r="C65" s="489"/>
      <c r="D65" s="200" t="s">
        <v>24</v>
      </c>
      <c r="E65" s="200"/>
      <c r="F65" s="475" t="s">
        <v>21</v>
      </c>
      <c r="G65" s="476"/>
      <c r="H65" s="487"/>
    </row>
    <row r="66" spans="1:8" ht="78.75">
      <c r="A66" s="480" t="s">
        <v>57</v>
      </c>
      <c r="B66" s="482" t="s">
        <v>58</v>
      </c>
      <c r="C66" s="491" t="s">
        <v>59</v>
      </c>
      <c r="D66" s="384" t="s">
        <v>60</v>
      </c>
      <c r="E66" s="387" t="s">
        <v>61</v>
      </c>
      <c r="F66" s="136">
        <v>300</v>
      </c>
      <c r="G66" s="136">
        <f aca="true" t="shared" si="1" ref="G66:G73">F66*1.2</f>
        <v>360</v>
      </c>
      <c r="H66" s="191" t="s">
        <v>654</v>
      </c>
    </row>
    <row r="67" spans="1:8" ht="78.75">
      <c r="A67" s="481"/>
      <c r="B67" s="483"/>
      <c r="C67" s="483"/>
      <c r="D67" s="385"/>
      <c r="E67" s="388"/>
      <c r="F67" s="137">
        <v>600</v>
      </c>
      <c r="G67" s="136">
        <f t="shared" si="1"/>
        <v>720</v>
      </c>
      <c r="H67" s="191" t="s">
        <v>655</v>
      </c>
    </row>
    <row r="68" spans="1:8" ht="78.75">
      <c r="A68" s="481"/>
      <c r="B68" s="483"/>
      <c r="C68" s="483"/>
      <c r="D68" s="386"/>
      <c r="E68" s="389"/>
      <c r="F68" s="137">
        <v>1000</v>
      </c>
      <c r="G68" s="136">
        <f t="shared" si="1"/>
        <v>1200</v>
      </c>
      <c r="H68" s="191" t="s">
        <v>656</v>
      </c>
    </row>
    <row r="69" spans="1:8" ht="78.75">
      <c r="A69" s="481"/>
      <c r="B69" s="483"/>
      <c r="C69" s="483"/>
      <c r="D69" s="384" t="s">
        <v>60</v>
      </c>
      <c r="E69" s="387" t="s">
        <v>657</v>
      </c>
      <c r="F69" s="137">
        <v>500</v>
      </c>
      <c r="G69" s="136">
        <f t="shared" si="1"/>
        <v>600</v>
      </c>
      <c r="H69" s="191" t="s">
        <v>654</v>
      </c>
    </row>
    <row r="70" spans="1:8" ht="78.75">
      <c r="A70" s="481"/>
      <c r="B70" s="483"/>
      <c r="C70" s="483"/>
      <c r="D70" s="385"/>
      <c r="E70" s="388"/>
      <c r="F70" s="137">
        <v>750</v>
      </c>
      <c r="G70" s="136">
        <f t="shared" si="1"/>
        <v>900</v>
      </c>
      <c r="H70" s="191" t="s">
        <v>655</v>
      </c>
    </row>
    <row r="71" spans="1:8" ht="78.75">
      <c r="A71" s="481"/>
      <c r="B71" s="483"/>
      <c r="C71" s="483"/>
      <c r="D71" s="386"/>
      <c r="E71" s="389"/>
      <c r="F71" s="137">
        <v>1000</v>
      </c>
      <c r="G71" s="136">
        <f t="shared" si="1"/>
        <v>1200</v>
      </c>
      <c r="H71" s="191" t="s">
        <v>656</v>
      </c>
    </row>
    <row r="72" spans="1:8" ht="78.75">
      <c r="A72" s="481"/>
      <c r="B72" s="483"/>
      <c r="C72" s="483"/>
      <c r="D72" s="390" t="s">
        <v>62</v>
      </c>
      <c r="E72" s="11" t="s">
        <v>24</v>
      </c>
      <c r="F72" s="175">
        <v>2112</v>
      </c>
      <c r="G72" s="136">
        <f t="shared" si="1"/>
        <v>2534.4</v>
      </c>
      <c r="H72" s="191" t="s">
        <v>63</v>
      </c>
    </row>
    <row r="73" spans="1:8" ht="78.75">
      <c r="A73" s="481"/>
      <c r="B73" s="483"/>
      <c r="C73" s="483"/>
      <c r="D73" s="390"/>
      <c r="E73" s="11" t="s">
        <v>24</v>
      </c>
      <c r="F73" s="175">
        <v>3168</v>
      </c>
      <c r="G73" s="136">
        <f t="shared" si="1"/>
        <v>3801.6</v>
      </c>
      <c r="H73" s="191" t="s">
        <v>64</v>
      </c>
    </row>
    <row r="74" spans="1:8" ht="47.25">
      <c r="A74" s="481"/>
      <c r="B74" s="483"/>
      <c r="C74" s="483"/>
      <c r="D74" s="207" t="s">
        <v>60</v>
      </c>
      <c r="E74" s="174" t="s">
        <v>19</v>
      </c>
      <c r="F74" s="207" t="s">
        <v>21</v>
      </c>
      <c r="G74" s="207"/>
      <c r="H74" s="296" t="s">
        <v>65</v>
      </c>
    </row>
    <row r="75" spans="1:8" ht="15.75">
      <c r="A75" s="481"/>
      <c r="B75" s="483"/>
      <c r="C75" s="483"/>
      <c r="D75" s="208" t="s">
        <v>66</v>
      </c>
      <c r="E75" s="174" t="s">
        <v>24</v>
      </c>
      <c r="F75" s="207" t="s">
        <v>21</v>
      </c>
      <c r="G75" s="207"/>
      <c r="H75" s="285"/>
    </row>
    <row r="76" spans="1:8" ht="15.75">
      <c r="A76" s="488"/>
      <c r="B76" s="489"/>
      <c r="C76" s="489"/>
      <c r="D76" s="209" t="s">
        <v>66</v>
      </c>
      <c r="E76" s="210" t="s">
        <v>24</v>
      </c>
      <c r="F76" s="204" t="s">
        <v>21</v>
      </c>
      <c r="G76" s="204"/>
      <c r="H76" s="372"/>
    </row>
    <row r="77" spans="1:8" ht="15.75">
      <c r="A77" s="493" t="s">
        <v>67</v>
      </c>
      <c r="B77" s="476"/>
      <c r="C77" s="477" t="s">
        <v>68</v>
      </c>
      <c r="D77" s="478"/>
      <c r="E77" s="478"/>
      <c r="F77" s="478"/>
      <c r="G77" s="478"/>
      <c r="H77" s="479"/>
    </row>
    <row r="78" spans="1:8" ht="15.75">
      <c r="A78" s="409">
        <v>10</v>
      </c>
      <c r="B78" s="524" t="s">
        <v>69</v>
      </c>
      <c r="C78" s="425" t="s">
        <v>673</v>
      </c>
      <c r="D78" s="426"/>
      <c r="E78" s="426"/>
      <c r="F78" s="426"/>
      <c r="G78" s="426"/>
      <c r="H78" s="427"/>
    </row>
    <row r="79" spans="1:8" ht="31.5">
      <c r="A79" s="432"/>
      <c r="B79" s="525"/>
      <c r="C79" s="71" t="s">
        <v>674</v>
      </c>
      <c r="D79" s="439" t="s">
        <v>675</v>
      </c>
      <c r="E79" s="409" t="s">
        <v>211</v>
      </c>
      <c r="F79" s="176">
        <v>1348</v>
      </c>
      <c r="G79" s="176">
        <f>F79*1.2</f>
        <v>1617.6</v>
      </c>
      <c r="H79" s="504" t="s">
        <v>686</v>
      </c>
    </row>
    <row r="80" spans="1:8" ht="31.5">
      <c r="A80" s="432"/>
      <c r="B80" s="525"/>
      <c r="C80" s="78" t="s">
        <v>676</v>
      </c>
      <c r="D80" s="439"/>
      <c r="E80" s="507"/>
      <c r="F80" s="176">
        <v>1444</v>
      </c>
      <c r="G80" s="176">
        <f>F80*1.2</f>
        <v>1732.8</v>
      </c>
      <c r="H80" s="505"/>
    </row>
    <row r="81" spans="1:8" ht="31.5">
      <c r="A81" s="432"/>
      <c r="B81" s="525"/>
      <c r="C81" s="73" t="s">
        <v>677</v>
      </c>
      <c r="D81" s="439"/>
      <c r="E81" s="506"/>
      <c r="F81" s="176">
        <v>1087</v>
      </c>
      <c r="G81" s="176">
        <f>F81*1.2</f>
        <v>1304.3999999999999</v>
      </c>
      <c r="H81" s="506"/>
    </row>
    <row r="82" spans="1:8" ht="31.5">
      <c r="A82" s="432"/>
      <c r="B82" s="525"/>
      <c r="C82" s="71" t="s">
        <v>678</v>
      </c>
      <c r="D82" s="439" t="s">
        <v>675</v>
      </c>
      <c r="E82" s="409" t="s">
        <v>23</v>
      </c>
      <c r="F82" s="176">
        <v>1444</v>
      </c>
      <c r="G82" s="176">
        <f>F82*1.2</f>
        <v>1732.8</v>
      </c>
      <c r="H82" s="418"/>
    </row>
    <row r="83" spans="1:8" ht="31.5">
      <c r="A83" s="432"/>
      <c r="B83" s="526"/>
      <c r="C83" s="71" t="s">
        <v>677</v>
      </c>
      <c r="D83" s="439"/>
      <c r="E83" s="506"/>
      <c r="F83" s="176">
        <v>1098</v>
      </c>
      <c r="G83" s="176">
        <f>F83*1.2</f>
        <v>1317.6</v>
      </c>
      <c r="H83" s="419"/>
    </row>
    <row r="84" spans="1:8" ht="15.75">
      <c r="A84" s="445"/>
      <c r="B84" s="446"/>
      <c r="C84" s="425" t="s">
        <v>75</v>
      </c>
      <c r="D84" s="426"/>
      <c r="E84" s="426"/>
      <c r="F84" s="426"/>
      <c r="G84" s="426"/>
      <c r="H84" s="427"/>
    </row>
    <row r="85" spans="1:8" ht="15.75">
      <c r="A85" s="409">
        <v>11</v>
      </c>
      <c r="B85" s="533" t="s">
        <v>74</v>
      </c>
      <c r="C85" s="439" t="s">
        <v>679</v>
      </c>
      <c r="D85" s="439" t="s">
        <v>680</v>
      </c>
      <c r="E85" s="78" t="s">
        <v>61</v>
      </c>
      <c r="F85" s="137">
        <v>147</v>
      </c>
      <c r="G85" s="137">
        <v>176.4</v>
      </c>
      <c r="H85" s="43"/>
    </row>
    <row r="86" spans="1:8" ht="15.75">
      <c r="A86" s="532"/>
      <c r="B86" s="534"/>
      <c r="C86" s="439"/>
      <c r="D86" s="439"/>
      <c r="E86" s="78" t="s">
        <v>23</v>
      </c>
      <c r="F86" s="137">
        <v>291</v>
      </c>
      <c r="G86" s="137">
        <v>349.2</v>
      </c>
      <c r="H86" s="43"/>
    </row>
    <row r="87" spans="1:8" ht="31.5">
      <c r="A87" s="373">
        <v>12</v>
      </c>
      <c r="B87" s="199" t="s">
        <v>77</v>
      </c>
      <c r="C87" s="201" t="s">
        <v>78</v>
      </c>
      <c r="D87" s="201" t="s">
        <v>79</v>
      </c>
      <c r="E87" s="211" t="s">
        <v>80</v>
      </c>
      <c r="F87" s="206">
        <v>473</v>
      </c>
      <c r="G87" s="211">
        <f>F87*1.2</f>
        <v>567.6</v>
      </c>
      <c r="H87" s="374" t="s">
        <v>640</v>
      </c>
    </row>
    <row r="88" spans="1:8" ht="15.75">
      <c r="A88" s="493" t="s">
        <v>86</v>
      </c>
      <c r="B88" s="476"/>
      <c r="C88" s="494" t="s">
        <v>87</v>
      </c>
      <c r="D88" s="478"/>
      <c r="E88" s="478"/>
      <c r="F88" s="478"/>
      <c r="G88" s="478"/>
      <c r="H88" s="479"/>
    </row>
    <row r="89" spans="1:8" ht="15.75">
      <c r="A89" s="432">
        <v>13</v>
      </c>
      <c r="B89" s="508" t="s">
        <v>218</v>
      </c>
      <c r="C89" s="409" t="s">
        <v>89</v>
      </c>
      <c r="D89" s="409" t="s">
        <v>19</v>
      </c>
      <c r="E89" s="409" t="s">
        <v>80</v>
      </c>
      <c r="F89" s="441" t="s">
        <v>21</v>
      </c>
      <c r="G89" s="442"/>
      <c r="H89" s="504" t="s">
        <v>681</v>
      </c>
    </row>
    <row r="90" spans="1:8" ht="15.75">
      <c r="A90" s="432"/>
      <c r="B90" s="509"/>
      <c r="C90" s="410"/>
      <c r="D90" s="506"/>
      <c r="E90" s="506"/>
      <c r="F90" s="510"/>
      <c r="G90" s="511"/>
      <c r="H90" s="505"/>
    </row>
    <row r="91" spans="1:8" ht="31.5">
      <c r="A91" s="78">
        <v>14</v>
      </c>
      <c r="B91" s="125" t="s">
        <v>91</v>
      </c>
      <c r="C91" s="212" t="s">
        <v>92</v>
      </c>
      <c r="D91" s="212" t="s">
        <v>19</v>
      </c>
      <c r="E91" s="212" t="s">
        <v>80</v>
      </c>
      <c r="F91" s="514" t="s">
        <v>219</v>
      </c>
      <c r="G91" s="515"/>
      <c r="H91" s="176" t="s">
        <v>93</v>
      </c>
    </row>
    <row r="92" spans="1:8" ht="15.75">
      <c r="A92" s="530"/>
      <c r="B92" s="531"/>
      <c r="C92" s="425" t="s">
        <v>95</v>
      </c>
      <c r="D92" s="426"/>
      <c r="E92" s="426"/>
      <c r="F92" s="426"/>
      <c r="G92" s="426"/>
      <c r="H92" s="427"/>
    </row>
    <row r="93" spans="1:8" ht="15.75">
      <c r="A93" s="409">
        <v>15</v>
      </c>
      <c r="B93" s="516" t="s">
        <v>220</v>
      </c>
      <c r="C93" s="418" t="s">
        <v>95</v>
      </c>
      <c r="D93" s="409" t="s">
        <v>682</v>
      </c>
      <c r="E93" s="409" t="s">
        <v>687</v>
      </c>
      <c r="F93" s="413" t="s">
        <v>21</v>
      </c>
      <c r="G93" s="521"/>
      <c r="H93" s="409" t="s">
        <v>683</v>
      </c>
    </row>
    <row r="94" spans="1:8" ht="15.75">
      <c r="A94" s="432"/>
      <c r="B94" s="517"/>
      <c r="C94" s="422"/>
      <c r="D94" s="506"/>
      <c r="E94" s="506"/>
      <c r="F94" s="522"/>
      <c r="G94" s="523"/>
      <c r="H94" s="506"/>
    </row>
    <row r="95" spans="1:8" ht="31.5">
      <c r="A95" s="432"/>
      <c r="B95" s="517"/>
      <c r="C95" s="519"/>
      <c r="D95" s="78" t="s">
        <v>19</v>
      </c>
      <c r="E95" s="78" t="s">
        <v>689</v>
      </c>
      <c r="F95" s="464" t="s">
        <v>21</v>
      </c>
      <c r="G95" s="527"/>
      <c r="H95" s="78" t="s">
        <v>684</v>
      </c>
    </row>
    <row r="96" spans="1:8" ht="31.5">
      <c r="A96" s="410"/>
      <c r="B96" s="518"/>
      <c r="C96" s="520"/>
      <c r="D96" s="78" t="s">
        <v>96</v>
      </c>
      <c r="E96" s="78" t="s">
        <v>688</v>
      </c>
      <c r="F96" s="190">
        <v>212</v>
      </c>
      <c r="G96" s="51">
        <f>F96*1.2</f>
        <v>254.39999999999998</v>
      </c>
      <c r="H96" s="286" t="s">
        <v>97</v>
      </c>
    </row>
    <row r="97" spans="1:8" ht="31.5">
      <c r="A97" s="78">
        <v>16</v>
      </c>
      <c r="B97" s="125" t="s">
        <v>221</v>
      </c>
      <c r="C97" s="78" t="s">
        <v>191</v>
      </c>
      <c r="D97" s="78" t="s">
        <v>685</v>
      </c>
      <c r="E97" s="78" t="s">
        <v>688</v>
      </c>
      <c r="F97" s="79">
        <v>2182</v>
      </c>
      <c r="G97" s="51">
        <f>F97*1.2</f>
        <v>2618.4</v>
      </c>
      <c r="H97" s="270"/>
    </row>
    <row r="98" spans="1:8" ht="15.75">
      <c r="A98" s="528" t="s">
        <v>192</v>
      </c>
      <c r="B98" s="529"/>
      <c r="C98" s="425" t="s">
        <v>193</v>
      </c>
      <c r="D98" s="426"/>
      <c r="E98" s="426"/>
      <c r="F98" s="426"/>
      <c r="G98" s="426"/>
      <c r="H98" s="427"/>
    </row>
    <row r="99" spans="1:8" ht="15.75">
      <c r="A99" s="78">
        <v>17</v>
      </c>
      <c r="B99" s="117" t="s">
        <v>194</v>
      </c>
      <c r="C99" s="78" t="s">
        <v>733</v>
      </c>
      <c r="D99" s="229" t="s">
        <v>479</v>
      </c>
      <c r="E99" s="78" t="s">
        <v>687</v>
      </c>
      <c r="F99" s="79">
        <v>1348</v>
      </c>
      <c r="G99" s="79">
        <f>F99*1.2</f>
        <v>1617.6</v>
      </c>
      <c r="H99" s="51" t="s">
        <v>732</v>
      </c>
    </row>
    <row r="100" ht="15.75">
      <c r="D100" s="378"/>
    </row>
    <row r="101" spans="1:5" ht="15.75">
      <c r="A101" s="213" t="s">
        <v>100</v>
      </c>
      <c r="B101" s="213"/>
      <c r="C101" s="213"/>
      <c r="D101" s="379"/>
      <c r="E101" s="214"/>
    </row>
    <row r="102" spans="1:5" ht="15.75">
      <c r="A102" s="213"/>
      <c r="B102" s="213"/>
      <c r="C102" s="213"/>
      <c r="D102" s="215"/>
      <c r="E102" s="214"/>
    </row>
    <row r="103" spans="1:5" ht="15.75">
      <c r="A103" s="213" t="s">
        <v>627</v>
      </c>
      <c r="B103" s="213"/>
      <c r="C103" s="213"/>
      <c r="D103" s="215"/>
      <c r="E103" s="214" t="s">
        <v>628</v>
      </c>
    </row>
    <row r="104" spans="1:5" ht="15.75">
      <c r="A104" s="213"/>
      <c r="B104" s="213"/>
      <c r="C104" s="213"/>
      <c r="D104" s="215"/>
      <c r="E104" s="214"/>
    </row>
    <row r="105" spans="1:5" ht="15.75">
      <c r="A105" s="213" t="s">
        <v>101</v>
      </c>
      <c r="B105" s="213"/>
      <c r="C105" s="213"/>
      <c r="D105" s="215"/>
      <c r="E105" s="214" t="s">
        <v>102</v>
      </c>
    </row>
    <row r="106" spans="1:5" ht="15.75">
      <c r="A106" s="213"/>
      <c r="B106" s="213"/>
      <c r="C106" s="213"/>
      <c r="D106" s="215"/>
      <c r="E106" s="214"/>
    </row>
    <row r="107" spans="1:5" ht="15.75">
      <c r="A107" s="213" t="s">
        <v>103</v>
      </c>
      <c r="B107" s="213"/>
      <c r="C107" s="213"/>
      <c r="D107" s="215"/>
      <c r="E107" s="214" t="s">
        <v>104</v>
      </c>
    </row>
    <row r="108" spans="1:5" ht="15.75">
      <c r="A108" s="213"/>
      <c r="B108" s="213"/>
      <c r="C108" s="213"/>
      <c r="D108" s="216"/>
      <c r="E108" s="216"/>
    </row>
    <row r="109" spans="1:5" ht="15.75">
      <c r="A109" s="213" t="s">
        <v>642</v>
      </c>
      <c r="B109" s="213"/>
      <c r="C109" s="213"/>
      <c r="D109" s="214"/>
      <c r="E109" s="219" t="s">
        <v>643</v>
      </c>
    </row>
  </sheetData>
  <sheetProtection/>
  <mergeCells count="123">
    <mergeCell ref="B78:B83"/>
    <mergeCell ref="F95:G95"/>
    <mergeCell ref="A98:B98"/>
    <mergeCell ref="C98:H98"/>
    <mergeCell ref="C51:H51"/>
    <mergeCell ref="A93:A96"/>
    <mergeCell ref="A92:B92"/>
    <mergeCell ref="A85:A86"/>
    <mergeCell ref="B85:B86"/>
    <mergeCell ref="A84:B84"/>
    <mergeCell ref="F91:G91"/>
    <mergeCell ref="C92:H92"/>
    <mergeCell ref="B93:B96"/>
    <mergeCell ref="C93:C96"/>
    <mergeCell ref="D93:D94"/>
    <mergeCell ref="E93:E94"/>
    <mergeCell ref="F93:G94"/>
    <mergeCell ref="H93:H94"/>
    <mergeCell ref="A88:B88"/>
    <mergeCell ref="C88:H88"/>
    <mergeCell ref="A89:A90"/>
    <mergeCell ref="B89:B90"/>
    <mergeCell ref="C89:C90"/>
    <mergeCell ref="D89:D90"/>
    <mergeCell ref="E89:E90"/>
    <mergeCell ref="F89:G90"/>
    <mergeCell ref="H89:H90"/>
    <mergeCell ref="H82:H83"/>
    <mergeCell ref="C84:H84"/>
    <mergeCell ref="C85:C86"/>
    <mergeCell ref="D85:D86"/>
    <mergeCell ref="A77:B77"/>
    <mergeCell ref="C77:H77"/>
    <mergeCell ref="A78:A83"/>
    <mergeCell ref="C78:H78"/>
    <mergeCell ref="D79:D81"/>
    <mergeCell ref="E79:E81"/>
    <mergeCell ref="H79:H81"/>
    <mergeCell ref="D82:D83"/>
    <mergeCell ref="E82:E83"/>
    <mergeCell ref="F65:G65"/>
    <mergeCell ref="A66:A76"/>
    <mergeCell ref="B66:B76"/>
    <mergeCell ref="C66:C76"/>
    <mergeCell ref="D66:D68"/>
    <mergeCell ref="E66:E68"/>
    <mergeCell ref="D69:D71"/>
    <mergeCell ref="E69:E71"/>
    <mergeCell ref="D72:D73"/>
    <mergeCell ref="A61:H61"/>
    <mergeCell ref="A62:B62"/>
    <mergeCell ref="C62:H62"/>
    <mergeCell ref="A63:A65"/>
    <mergeCell ref="B63:B65"/>
    <mergeCell ref="C63:C65"/>
    <mergeCell ref="D63:D64"/>
    <mergeCell ref="F63:G63"/>
    <mergeCell ref="H63:H65"/>
    <mergeCell ref="F64:G64"/>
    <mergeCell ref="F59:G59"/>
    <mergeCell ref="H59:H60"/>
    <mergeCell ref="F60:G60"/>
    <mergeCell ref="A58:A60"/>
    <mergeCell ref="B58:B60"/>
    <mergeCell ref="D58:D59"/>
    <mergeCell ref="F58:G58"/>
    <mergeCell ref="C58:C60"/>
    <mergeCell ref="C48:C49"/>
    <mergeCell ref="A51:A57"/>
    <mergeCell ref="B51:B57"/>
    <mergeCell ref="C52:C54"/>
    <mergeCell ref="C55:C57"/>
    <mergeCell ref="C30:C31"/>
    <mergeCell ref="C32:C33"/>
    <mergeCell ref="C34:C35"/>
    <mergeCell ref="C36:C37"/>
    <mergeCell ref="C38:C39"/>
    <mergeCell ref="C40:C41"/>
    <mergeCell ref="A8:H8"/>
    <mergeCell ref="A9:H9"/>
    <mergeCell ref="A10:H10"/>
    <mergeCell ref="A11:H11"/>
    <mergeCell ref="G2:H2"/>
    <mergeCell ref="G3:H3"/>
    <mergeCell ref="G4:H4"/>
    <mergeCell ref="G5:H5"/>
    <mergeCell ref="G6:H6"/>
    <mergeCell ref="A14:H14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F18:G18"/>
    <mergeCell ref="A19:A21"/>
    <mergeCell ref="B19:B21"/>
    <mergeCell ref="C19:C21"/>
    <mergeCell ref="D19:D20"/>
    <mergeCell ref="F19:G19"/>
    <mergeCell ref="H19:H21"/>
    <mergeCell ref="F20:G20"/>
    <mergeCell ref="F21:G21"/>
    <mergeCell ref="A22:A24"/>
    <mergeCell ref="B22:B24"/>
    <mergeCell ref="C22:C24"/>
    <mergeCell ref="D22:D23"/>
    <mergeCell ref="F22:G22"/>
    <mergeCell ref="H22:H24"/>
    <mergeCell ref="F23:G23"/>
    <mergeCell ref="F24:G24"/>
    <mergeCell ref="C25:H25"/>
    <mergeCell ref="A25:A50"/>
    <mergeCell ref="B25:B50"/>
    <mergeCell ref="C26:C27"/>
    <mergeCell ref="C42:C43"/>
    <mergeCell ref="C44:C45"/>
    <mergeCell ref="C46:C47"/>
    <mergeCell ref="H26:H50"/>
    <mergeCell ref="C28:C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28125" style="3" customWidth="1"/>
    <col min="2" max="2" width="12.421875" style="98" customWidth="1"/>
    <col min="3" max="3" width="82.8515625" style="3" customWidth="1"/>
    <col min="4" max="4" width="14.57421875" style="36" customWidth="1"/>
    <col min="5" max="5" width="19.57421875" style="36" customWidth="1"/>
    <col min="6" max="6" width="15.28125" style="3" customWidth="1"/>
    <col min="7" max="7" width="15.28125" style="1" customWidth="1"/>
    <col min="8" max="8" width="81.7109375" style="121" customWidth="1"/>
    <col min="9" max="16384" width="9.140625" style="3" customWidth="1"/>
  </cols>
  <sheetData>
    <row r="1" spans="7:8" ht="15.75">
      <c r="G1" s="104"/>
      <c r="H1" s="14"/>
    </row>
    <row r="2" spans="7:8" ht="15.75">
      <c r="G2" s="398" t="s">
        <v>0</v>
      </c>
      <c r="H2" s="398"/>
    </row>
    <row r="3" spans="5:8" ht="15.75">
      <c r="E3" s="2"/>
      <c r="G3" s="399" t="s">
        <v>1</v>
      </c>
      <c r="H3" s="399"/>
    </row>
    <row r="4" spans="5:8" ht="15.75">
      <c r="E4" s="25"/>
      <c r="G4" s="400" t="s">
        <v>2</v>
      </c>
      <c r="H4" s="400"/>
    </row>
    <row r="5" spans="5:8" ht="15.75">
      <c r="E5" s="26"/>
      <c r="F5" s="26"/>
      <c r="G5" s="114"/>
      <c r="H5" s="20"/>
    </row>
    <row r="6" spans="5:8" ht="15.75">
      <c r="E6" s="114"/>
      <c r="F6" s="20"/>
      <c r="G6" s="402" t="s">
        <v>3</v>
      </c>
      <c r="H6" s="402"/>
    </row>
    <row r="7" spans="5:8" ht="15.75">
      <c r="E7" s="3"/>
      <c r="F7" s="27"/>
      <c r="G7" s="106"/>
      <c r="H7" s="105"/>
    </row>
    <row r="8" spans="1:8" ht="15.75">
      <c r="A8" s="495" t="s">
        <v>4</v>
      </c>
      <c r="B8" s="495"/>
      <c r="C8" s="495"/>
      <c r="D8" s="495"/>
      <c r="E8" s="495"/>
      <c r="F8" s="495"/>
      <c r="G8" s="495"/>
      <c r="H8" s="495"/>
    </row>
    <row r="9" spans="1:8" ht="15.75">
      <c r="A9" s="495" t="s">
        <v>622</v>
      </c>
      <c r="B9" s="495"/>
      <c r="C9" s="495"/>
      <c r="D9" s="495"/>
      <c r="E9" s="495"/>
      <c r="F9" s="495"/>
      <c r="G9" s="495"/>
      <c r="H9" s="495"/>
    </row>
    <row r="10" spans="1:8" ht="15.75">
      <c r="A10" s="495" t="s">
        <v>730</v>
      </c>
      <c r="B10" s="495"/>
      <c r="C10" s="495"/>
      <c r="D10" s="495"/>
      <c r="E10" s="495"/>
      <c r="F10" s="495"/>
      <c r="G10" s="495"/>
      <c r="H10" s="495"/>
    </row>
    <row r="11" spans="1:8" ht="15.75" customHeight="1">
      <c r="A11" s="396" t="s">
        <v>653</v>
      </c>
      <c r="B11" s="396"/>
      <c r="C11" s="396"/>
      <c r="D11" s="396"/>
      <c r="E11" s="396"/>
      <c r="F11" s="396"/>
      <c r="G11" s="396"/>
      <c r="H11" s="396"/>
    </row>
    <row r="12" spans="1:8" ht="15.75">
      <c r="A12" s="120"/>
      <c r="B12" s="120"/>
      <c r="C12" s="107"/>
      <c r="D12" s="120"/>
      <c r="E12" s="120"/>
      <c r="F12" s="120"/>
      <c r="G12" s="120"/>
      <c r="H12" s="120"/>
    </row>
    <row r="13" spans="1:8" ht="47.25">
      <c r="A13" s="363" t="s">
        <v>5</v>
      </c>
      <c r="B13" s="364" t="s">
        <v>6</v>
      </c>
      <c r="C13" s="364" t="s">
        <v>7</v>
      </c>
      <c r="D13" s="364" t="s">
        <v>8</v>
      </c>
      <c r="E13" s="364" t="s">
        <v>9</v>
      </c>
      <c r="F13" s="365" t="s">
        <v>10</v>
      </c>
      <c r="G13" s="365" t="s">
        <v>11</v>
      </c>
      <c r="H13" s="366" t="s">
        <v>12</v>
      </c>
    </row>
    <row r="14" spans="1:8" ht="15.75" customHeight="1">
      <c r="A14" s="563" t="s">
        <v>203</v>
      </c>
      <c r="B14" s="564"/>
      <c r="C14" s="564"/>
      <c r="D14" s="564"/>
      <c r="E14" s="564"/>
      <c r="F14" s="564"/>
      <c r="G14" s="564"/>
      <c r="H14" s="565"/>
    </row>
    <row r="15" spans="1:8" ht="15.75" customHeight="1">
      <c r="A15" s="346"/>
      <c r="B15" s="224" t="s">
        <v>14</v>
      </c>
      <c r="C15" s="494" t="s">
        <v>204</v>
      </c>
      <c r="D15" s="542"/>
      <c r="E15" s="542"/>
      <c r="F15" s="542"/>
      <c r="G15" s="542"/>
      <c r="H15" s="543"/>
    </row>
    <row r="16" spans="1:8" ht="15.75" customHeight="1">
      <c r="A16" s="538">
        <v>1</v>
      </c>
      <c r="B16" s="560" t="s">
        <v>17</v>
      </c>
      <c r="C16" s="490" t="s">
        <v>204</v>
      </c>
      <c r="D16" s="490" t="s">
        <v>19</v>
      </c>
      <c r="E16" s="201" t="s">
        <v>20</v>
      </c>
      <c r="F16" s="544" t="s">
        <v>21</v>
      </c>
      <c r="G16" s="545"/>
      <c r="H16" s="486" t="s">
        <v>407</v>
      </c>
    </row>
    <row r="17" spans="1:8" ht="15.75" customHeight="1">
      <c r="A17" s="546"/>
      <c r="B17" s="561"/>
      <c r="C17" s="549"/>
      <c r="D17" s="535"/>
      <c r="E17" s="201" t="s">
        <v>112</v>
      </c>
      <c r="F17" s="544" t="s">
        <v>21</v>
      </c>
      <c r="G17" s="545"/>
      <c r="H17" s="558"/>
    </row>
    <row r="18" spans="1:8" ht="15.75">
      <c r="A18" s="539"/>
      <c r="B18" s="562"/>
      <c r="C18" s="535"/>
      <c r="D18" s="201" t="s">
        <v>24</v>
      </c>
      <c r="E18" s="201"/>
      <c r="F18" s="544" t="s">
        <v>21</v>
      </c>
      <c r="G18" s="545"/>
      <c r="H18" s="559"/>
    </row>
    <row r="19" spans="1:8" ht="15.75" customHeight="1">
      <c r="A19" s="538">
        <v>2</v>
      </c>
      <c r="B19" s="560" t="s">
        <v>26</v>
      </c>
      <c r="C19" s="490" t="s">
        <v>205</v>
      </c>
      <c r="D19" s="490" t="s">
        <v>19</v>
      </c>
      <c r="E19" s="201" t="s">
        <v>20</v>
      </c>
      <c r="F19" s="544" t="s">
        <v>21</v>
      </c>
      <c r="G19" s="545"/>
      <c r="H19" s="486" t="s">
        <v>28</v>
      </c>
    </row>
    <row r="20" spans="1:8" ht="15.75" customHeight="1">
      <c r="A20" s="546"/>
      <c r="B20" s="561"/>
      <c r="C20" s="549"/>
      <c r="D20" s="535"/>
      <c r="E20" s="201" t="s">
        <v>112</v>
      </c>
      <c r="F20" s="544" t="s">
        <v>21</v>
      </c>
      <c r="G20" s="545"/>
      <c r="H20" s="558"/>
    </row>
    <row r="21" spans="1:8" ht="15.75">
      <c r="A21" s="539"/>
      <c r="B21" s="562"/>
      <c r="C21" s="535"/>
      <c r="D21" s="201" t="s">
        <v>24</v>
      </c>
      <c r="E21" s="201"/>
      <c r="F21" s="544" t="s">
        <v>21</v>
      </c>
      <c r="G21" s="545"/>
      <c r="H21" s="559"/>
    </row>
    <row r="22" spans="1:8" ht="15.75" customHeight="1">
      <c r="A22" s="538">
        <v>3</v>
      </c>
      <c r="B22" s="560" t="s">
        <v>30</v>
      </c>
      <c r="C22" s="490" t="s">
        <v>206</v>
      </c>
      <c r="D22" s="490" t="s">
        <v>19</v>
      </c>
      <c r="E22" s="201" t="s">
        <v>20</v>
      </c>
      <c r="F22" s="544" t="s">
        <v>21</v>
      </c>
      <c r="G22" s="545"/>
      <c r="H22" s="486" t="s">
        <v>28</v>
      </c>
    </row>
    <row r="23" spans="1:8" ht="15.75" customHeight="1">
      <c r="A23" s="546"/>
      <c r="B23" s="561"/>
      <c r="C23" s="549"/>
      <c r="D23" s="535"/>
      <c r="E23" s="201" t="s">
        <v>112</v>
      </c>
      <c r="F23" s="544" t="s">
        <v>21</v>
      </c>
      <c r="G23" s="545"/>
      <c r="H23" s="558"/>
    </row>
    <row r="24" spans="1:8" ht="15.75">
      <c r="A24" s="539"/>
      <c r="B24" s="562"/>
      <c r="C24" s="535"/>
      <c r="D24" s="201" t="s">
        <v>24</v>
      </c>
      <c r="E24" s="240"/>
      <c r="F24" s="544" t="s">
        <v>21</v>
      </c>
      <c r="G24" s="545"/>
      <c r="H24" s="559"/>
    </row>
    <row r="25" spans="1:8" ht="15.75">
      <c r="A25" s="538">
        <v>4</v>
      </c>
      <c r="B25" s="560" t="s">
        <v>207</v>
      </c>
      <c r="C25" s="494" t="s">
        <v>208</v>
      </c>
      <c r="D25" s="542"/>
      <c r="E25" s="542"/>
      <c r="F25" s="542"/>
      <c r="G25" s="542"/>
      <c r="H25" s="543"/>
    </row>
    <row r="26" spans="1:8" ht="15.75">
      <c r="A26" s="546"/>
      <c r="B26" s="561"/>
      <c r="C26" s="490" t="s">
        <v>408</v>
      </c>
      <c r="D26" s="490" t="s">
        <v>19</v>
      </c>
      <c r="E26" s="201" t="s">
        <v>61</v>
      </c>
      <c r="F26" s="220">
        <v>3330</v>
      </c>
      <c r="G26" s="221">
        <f aca="true" t="shared" si="0" ref="G26:G75">F26*1.2</f>
        <v>3996</v>
      </c>
      <c r="H26" s="555" t="s">
        <v>409</v>
      </c>
    </row>
    <row r="27" spans="1:8" ht="15.75">
      <c r="A27" s="546"/>
      <c r="B27" s="561"/>
      <c r="C27" s="535"/>
      <c r="D27" s="535"/>
      <c r="E27" s="201" t="s">
        <v>23</v>
      </c>
      <c r="F27" s="220">
        <v>3655</v>
      </c>
      <c r="G27" s="221">
        <f t="shared" si="0"/>
        <v>4386</v>
      </c>
      <c r="H27" s="556"/>
    </row>
    <row r="28" spans="1:8" ht="15.75" customHeight="1">
      <c r="A28" s="546"/>
      <c r="B28" s="561"/>
      <c r="C28" s="490" t="s">
        <v>410</v>
      </c>
      <c r="D28" s="490" t="s">
        <v>19</v>
      </c>
      <c r="E28" s="201" t="s">
        <v>61</v>
      </c>
      <c r="F28" s="220">
        <v>6732</v>
      </c>
      <c r="G28" s="221">
        <f t="shared" si="0"/>
        <v>8078.4</v>
      </c>
      <c r="H28" s="555" t="s">
        <v>695</v>
      </c>
    </row>
    <row r="29" spans="1:8" ht="15.75" customHeight="1">
      <c r="A29" s="546"/>
      <c r="B29" s="561"/>
      <c r="C29" s="535"/>
      <c r="D29" s="535"/>
      <c r="E29" s="201" t="s">
        <v>23</v>
      </c>
      <c r="F29" s="220">
        <v>8979</v>
      </c>
      <c r="G29" s="221">
        <f t="shared" si="0"/>
        <v>10774.8</v>
      </c>
      <c r="H29" s="557"/>
    </row>
    <row r="30" spans="1:8" ht="15.75">
      <c r="A30" s="546"/>
      <c r="B30" s="561"/>
      <c r="C30" s="490" t="s">
        <v>411</v>
      </c>
      <c r="D30" s="490" t="s">
        <v>19</v>
      </c>
      <c r="E30" s="201" t="s">
        <v>61</v>
      </c>
      <c r="F30" s="220">
        <v>7724</v>
      </c>
      <c r="G30" s="221">
        <f t="shared" si="0"/>
        <v>9268.8</v>
      </c>
      <c r="H30" s="557"/>
    </row>
    <row r="31" spans="1:8" ht="15.75">
      <c r="A31" s="546"/>
      <c r="B31" s="561"/>
      <c r="C31" s="535"/>
      <c r="D31" s="535"/>
      <c r="E31" s="201" t="s">
        <v>23</v>
      </c>
      <c r="F31" s="220">
        <v>10870</v>
      </c>
      <c r="G31" s="221">
        <f t="shared" si="0"/>
        <v>13044</v>
      </c>
      <c r="H31" s="557"/>
    </row>
    <row r="32" spans="1:8" ht="15.75">
      <c r="A32" s="546"/>
      <c r="B32" s="561"/>
      <c r="C32" s="490" t="s">
        <v>412</v>
      </c>
      <c r="D32" s="490" t="s">
        <v>19</v>
      </c>
      <c r="E32" s="201" t="s">
        <v>61</v>
      </c>
      <c r="F32" s="220">
        <v>10927</v>
      </c>
      <c r="G32" s="221">
        <f t="shared" si="0"/>
        <v>13112.4</v>
      </c>
      <c r="H32" s="557"/>
    </row>
    <row r="33" spans="1:8" ht="15.75">
      <c r="A33" s="546"/>
      <c r="B33" s="561"/>
      <c r="C33" s="535"/>
      <c r="D33" s="535"/>
      <c r="E33" s="201" t="s">
        <v>23</v>
      </c>
      <c r="F33" s="220">
        <v>12399</v>
      </c>
      <c r="G33" s="221">
        <f t="shared" si="0"/>
        <v>14878.8</v>
      </c>
      <c r="H33" s="557"/>
    </row>
    <row r="34" spans="1:8" ht="15.75">
      <c r="A34" s="546"/>
      <c r="B34" s="561"/>
      <c r="C34" s="490" t="s">
        <v>413</v>
      </c>
      <c r="D34" s="490" t="s">
        <v>19</v>
      </c>
      <c r="E34" s="201" t="s">
        <v>61</v>
      </c>
      <c r="F34" s="220">
        <v>13207</v>
      </c>
      <c r="G34" s="221">
        <f t="shared" si="0"/>
        <v>15848.4</v>
      </c>
      <c r="H34" s="557"/>
    </row>
    <row r="35" spans="1:8" ht="15.75">
      <c r="A35" s="546"/>
      <c r="B35" s="561"/>
      <c r="C35" s="535"/>
      <c r="D35" s="535"/>
      <c r="E35" s="201" t="s">
        <v>23</v>
      </c>
      <c r="F35" s="220">
        <v>15636</v>
      </c>
      <c r="G35" s="221">
        <f t="shared" si="0"/>
        <v>18763.2</v>
      </c>
      <c r="H35" s="557"/>
    </row>
    <row r="36" spans="1:8" ht="15.75">
      <c r="A36" s="546"/>
      <c r="B36" s="561"/>
      <c r="C36" s="490" t="s">
        <v>414</v>
      </c>
      <c r="D36" s="490" t="s">
        <v>19</v>
      </c>
      <c r="E36" s="201" t="s">
        <v>61</v>
      </c>
      <c r="F36" s="220">
        <v>16149</v>
      </c>
      <c r="G36" s="221">
        <f t="shared" si="0"/>
        <v>19378.8</v>
      </c>
      <c r="H36" s="557"/>
    </row>
    <row r="37" spans="1:8" ht="15.75">
      <c r="A37" s="546"/>
      <c r="B37" s="561"/>
      <c r="C37" s="535"/>
      <c r="D37" s="535"/>
      <c r="E37" s="201" t="s">
        <v>23</v>
      </c>
      <c r="F37" s="220">
        <v>17866</v>
      </c>
      <c r="G37" s="221">
        <f t="shared" si="0"/>
        <v>21439.2</v>
      </c>
      <c r="H37" s="557"/>
    </row>
    <row r="38" spans="1:8" ht="15.75">
      <c r="A38" s="546"/>
      <c r="B38" s="561"/>
      <c r="C38" s="490" t="s">
        <v>415</v>
      </c>
      <c r="D38" s="490" t="s">
        <v>19</v>
      </c>
      <c r="E38" s="201" t="s">
        <v>61</v>
      </c>
      <c r="F38" s="220">
        <v>16252</v>
      </c>
      <c r="G38" s="221">
        <f t="shared" si="0"/>
        <v>19502.399999999998</v>
      </c>
      <c r="H38" s="557"/>
    </row>
    <row r="39" spans="1:8" ht="15.75">
      <c r="A39" s="546"/>
      <c r="B39" s="561"/>
      <c r="C39" s="535"/>
      <c r="D39" s="535"/>
      <c r="E39" s="201" t="s">
        <v>23</v>
      </c>
      <c r="F39" s="220">
        <v>18400</v>
      </c>
      <c r="G39" s="221">
        <f t="shared" si="0"/>
        <v>22080</v>
      </c>
      <c r="H39" s="557"/>
    </row>
    <row r="40" spans="1:8" ht="15.75">
      <c r="A40" s="546"/>
      <c r="B40" s="561"/>
      <c r="C40" s="490" t="s">
        <v>416</v>
      </c>
      <c r="D40" s="490" t="s">
        <v>19</v>
      </c>
      <c r="E40" s="201" t="s">
        <v>61</v>
      </c>
      <c r="F40" s="220">
        <v>21608</v>
      </c>
      <c r="G40" s="221">
        <f t="shared" si="0"/>
        <v>25929.6</v>
      </c>
      <c r="H40" s="557"/>
    </row>
    <row r="41" spans="1:8" ht="15.75">
      <c r="A41" s="546"/>
      <c r="B41" s="561"/>
      <c r="C41" s="535"/>
      <c r="D41" s="535"/>
      <c r="E41" s="201" t="s">
        <v>23</v>
      </c>
      <c r="F41" s="220">
        <v>23972</v>
      </c>
      <c r="G41" s="221">
        <f t="shared" si="0"/>
        <v>28766.399999999998</v>
      </c>
      <c r="H41" s="557"/>
    </row>
    <row r="42" spans="1:8" ht="15.75">
      <c r="A42" s="546"/>
      <c r="B42" s="561"/>
      <c r="C42" s="490" t="s">
        <v>417</v>
      </c>
      <c r="D42" s="490" t="s">
        <v>19</v>
      </c>
      <c r="E42" s="201" t="s">
        <v>20</v>
      </c>
      <c r="F42" s="220">
        <v>23782</v>
      </c>
      <c r="G42" s="221">
        <f t="shared" si="0"/>
        <v>28538.399999999998</v>
      </c>
      <c r="H42" s="557"/>
    </row>
    <row r="43" spans="1:8" ht="15.75">
      <c r="A43" s="546"/>
      <c r="B43" s="561"/>
      <c r="C43" s="535"/>
      <c r="D43" s="535"/>
      <c r="E43" s="201" t="s">
        <v>23</v>
      </c>
      <c r="F43" s="220">
        <v>26177</v>
      </c>
      <c r="G43" s="221">
        <f t="shared" si="0"/>
        <v>31412.399999999998</v>
      </c>
      <c r="H43" s="557"/>
    </row>
    <row r="44" spans="1:8" ht="15.75">
      <c r="A44" s="546"/>
      <c r="B44" s="561"/>
      <c r="C44" s="490" t="s">
        <v>418</v>
      </c>
      <c r="D44" s="490" t="s">
        <v>19</v>
      </c>
      <c r="E44" s="201" t="s">
        <v>61</v>
      </c>
      <c r="F44" s="220">
        <v>29019</v>
      </c>
      <c r="G44" s="221">
        <f t="shared" si="0"/>
        <v>34822.799999999996</v>
      </c>
      <c r="H44" s="557"/>
    </row>
    <row r="45" spans="1:8" ht="15.75">
      <c r="A45" s="546"/>
      <c r="B45" s="561"/>
      <c r="C45" s="535"/>
      <c r="D45" s="535"/>
      <c r="E45" s="201" t="s">
        <v>23</v>
      </c>
      <c r="F45" s="220">
        <v>31546</v>
      </c>
      <c r="G45" s="221">
        <f t="shared" si="0"/>
        <v>37855.2</v>
      </c>
      <c r="H45" s="557"/>
    </row>
    <row r="46" spans="1:8" ht="15.75">
      <c r="A46" s="546"/>
      <c r="B46" s="561"/>
      <c r="C46" s="490" t="s">
        <v>419</v>
      </c>
      <c r="D46" s="490" t="s">
        <v>19</v>
      </c>
      <c r="E46" s="201" t="s">
        <v>61</v>
      </c>
      <c r="F46" s="220">
        <v>34151</v>
      </c>
      <c r="G46" s="221">
        <f t="shared" si="0"/>
        <v>40981.2</v>
      </c>
      <c r="H46" s="557"/>
    </row>
    <row r="47" spans="1:8" ht="15.75">
      <c r="A47" s="546"/>
      <c r="B47" s="561"/>
      <c r="C47" s="535"/>
      <c r="D47" s="535"/>
      <c r="E47" s="201" t="s">
        <v>23</v>
      </c>
      <c r="F47" s="220">
        <v>36916</v>
      </c>
      <c r="G47" s="221">
        <f t="shared" si="0"/>
        <v>44299.2</v>
      </c>
      <c r="H47" s="557"/>
    </row>
    <row r="48" spans="1:8" ht="15.75">
      <c r="A48" s="546"/>
      <c r="B48" s="561"/>
      <c r="C48" s="490" t="s">
        <v>420</v>
      </c>
      <c r="D48" s="490" t="s">
        <v>19</v>
      </c>
      <c r="E48" s="201" t="s">
        <v>20</v>
      </c>
      <c r="F48" s="220">
        <v>39340</v>
      </c>
      <c r="G48" s="221">
        <f t="shared" si="0"/>
        <v>47208</v>
      </c>
      <c r="H48" s="557"/>
    </row>
    <row r="49" spans="1:8" ht="15.75">
      <c r="A49" s="546"/>
      <c r="B49" s="561"/>
      <c r="C49" s="535"/>
      <c r="D49" s="535"/>
      <c r="E49" s="201" t="s">
        <v>23</v>
      </c>
      <c r="F49" s="220">
        <v>42285</v>
      </c>
      <c r="G49" s="221">
        <f t="shared" si="0"/>
        <v>50742</v>
      </c>
      <c r="H49" s="557"/>
    </row>
    <row r="50" spans="1:8" ht="15.75">
      <c r="A50" s="546"/>
      <c r="B50" s="561"/>
      <c r="C50" s="490" t="s">
        <v>421</v>
      </c>
      <c r="D50" s="490" t="s">
        <v>19</v>
      </c>
      <c r="E50" s="201" t="s">
        <v>61</v>
      </c>
      <c r="F50" s="220">
        <v>45476</v>
      </c>
      <c r="G50" s="221">
        <f t="shared" si="0"/>
        <v>54571.2</v>
      </c>
      <c r="H50" s="557"/>
    </row>
    <row r="51" spans="1:8" ht="15.75">
      <c r="A51" s="546"/>
      <c r="B51" s="561"/>
      <c r="C51" s="535"/>
      <c r="D51" s="535"/>
      <c r="E51" s="201" t="s">
        <v>23</v>
      </c>
      <c r="F51" s="220">
        <v>48824</v>
      </c>
      <c r="G51" s="221">
        <f t="shared" si="0"/>
        <v>58588.799999999996</v>
      </c>
      <c r="H51" s="557"/>
    </row>
    <row r="52" spans="1:8" ht="15.75">
      <c r="A52" s="546"/>
      <c r="B52" s="561"/>
      <c r="C52" s="490" t="s">
        <v>422</v>
      </c>
      <c r="D52" s="490" t="s">
        <v>19</v>
      </c>
      <c r="E52" s="201" t="s">
        <v>61</v>
      </c>
      <c r="F52" s="220">
        <v>49304</v>
      </c>
      <c r="G52" s="221">
        <f t="shared" si="0"/>
        <v>59164.799999999996</v>
      </c>
      <c r="H52" s="557"/>
    </row>
    <row r="53" spans="1:8" ht="15.75">
      <c r="A53" s="546"/>
      <c r="B53" s="561"/>
      <c r="C53" s="535"/>
      <c r="D53" s="535"/>
      <c r="E53" s="201" t="s">
        <v>23</v>
      </c>
      <c r="F53" s="220">
        <v>52528</v>
      </c>
      <c r="G53" s="221">
        <f t="shared" si="0"/>
        <v>63033.6</v>
      </c>
      <c r="H53" s="557"/>
    </row>
    <row r="54" spans="1:8" ht="15.75">
      <c r="A54" s="546"/>
      <c r="B54" s="561"/>
      <c r="C54" s="490" t="s">
        <v>423</v>
      </c>
      <c r="D54" s="490" t="s">
        <v>19</v>
      </c>
      <c r="E54" s="201" t="s">
        <v>61</v>
      </c>
      <c r="F54" s="220">
        <v>55272</v>
      </c>
      <c r="G54" s="221">
        <f t="shared" si="0"/>
        <v>66326.4</v>
      </c>
      <c r="H54" s="557"/>
    </row>
    <row r="55" spans="1:8" ht="15.75">
      <c r="A55" s="546"/>
      <c r="B55" s="561"/>
      <c r="C55" s="535"/>
      <c r="D55" s="535"/>
      <c r="E55" s="201" t="s">
        <v>23</v>
      </c>
      <c r="F55" s="220">
        <v>58779</v>
      </c>
      <c r="G55" s="221">
        <f t="shared" si="0"/>
        <v>70534.8</v>
      </c>
      <c r="H55" s="557"/>
    </row>
    <row r="56" spans="1:8" ht="15.75">
      <c r="A56" s="546"/>
      <c r="B56" s="561"/>
      <c r="C56" s="490" t="s">
        <v>424</v>
      </c>
      <c r="D56" s="490" t="s">
        <v>19</v>
      </c>
      <c r="E56" s="201" t="s">
        <v>61</v>
      </c>
      <c r="F56" s="220">
        <v>60316</v>
      </c>
      <c r="G56" s="221">
        <f t="shared" si="0"/>
        <v>72379.2</v>
      </c>
      <c r="H56" s="557"/>
    </row>
    <row r="57" spans="1:8" ht="15.75">
      <c r="A57" s="546"/>
      <c r="B57" s="561"/>
      <c r="C57" s="535"/>
      <c r="D57" s="535"/>
      <c r="E57" s="201" t="s">
        <v>23</v>
      </c>
      <c r="F57" s="220">
        <v>63946</v>
      </c>
      <c r="G57" s="221">
        <f t="shared" si="0"/>
        <v>76735.2</v>
      </c>
      <c r="H57" s="557"/>
    </row>
    <row r="58" spans="1:8" ht="15.75">
      <c r="A58" s="546"/>
      <c r="B58" s="561"/>
      <c r="C58" s="490" t="s">
        <v>425</v>
      </c>
      <c r="D58" s="490" t="s">
        <v>19</v>
      </c>
      <c r="E58" s="201" t="s">
        <v>61</v>
      </c>
      <c r="F58" s="220">
        <v>65406</v>
      </c>
      <c r="G58" s="221">
        <f t="shared" si="0"/>
        <v>78487.2</v>
      </c>
      <c r="H58" s="557"/>
    </row>
    <row r="59" spans="1:8" ht="15.75">
      <c r="A59" s="546"/>
      <c r="B59" s="561"/>
      <c r="C59" s="535"/>
      <c r="D59" s="535"/>
      <c r="E59" s="201" t="s">
        <v>23</v>
      </c>
      <c r="F59" s="220">
        <v>69273</v>
      </c>
      <c r="G59" s="221">
        <f t="shared" si="0"/>
        <v>83127.59999999999</v>
      </c>
      <c r="H59" s="557"/>
    </row>
    <row r="60" spans="1:8" ht="15.75">
      <c r="A60" s="546"/>
      <c r="B60" s="561"/>
      <c r="C60" s="490" t="s">
        <v>426</v>
      </c>
      <c r="D60" s="490" t="s">
        <v>19</v>
      </c>
      <c r="E60" s="201" t="s">
        <v>61</v>
      </c>
      <c r="F60" s="220">
        <v>70450</v>
      </c>
      <c r="G60" s="221">
        <f t="shared" si="0"/>
        <v>84540</v>
      </c>
      <c r="H60" s="557"/>
    </row>
    <row r="61" spans="1:8" ht="15.75">
      <c r="A61" s="546"/>
      <c r="B61" s="561"/>
      <c r="C61" s="535"/>
      <c r="D61" s="535"/>
      <c r="E61" s="201" t="s">
        <v>23</v>
      </c>
      <c r="F61" s="220">
        <v>74493</v>
      </c>
      <c r="G61" s="221">
        <f t="shared" si="0"/>
        <v>89391.59999999999</v>
      </c>
      <c r="H61" s="557"/>
    </row>
    <row r="62" spans="1:8" ht="15.75">
      <c r="A62" s="546"/>
      <c r="B62" s="561"/>
      <c r="C62" s="490" t="s">
        <v>427</v>
      </c>
      <c r="D62" s="490" t="s">
        <v>19</v>
      </c>
      <c r="E62" s="201" t="s">
        <v>61</v>
      </c>
      <c r="F62" s="220">
        <v>75489</v>
      </c>
      <c r="G62" s="221">
        <f t="shared" si="0"/>
        <v>90586.8</v>
      </c>
      <c r="H62" s="557"/>
    </row>
    <row r="63" spans="1:8" ht="15.75">
      <c r="A63" s="546"/>
      <c r="B63" s="561"/>
      <c r="C63" s="535"/>
      <c r="D63" s="535"/>
      <c r="E63" s="201" t="s">
        <v>23</v>
      </c>
      <c r="F63" s="220">
        <v>79713</v>
      </c>
      <c r="G63" s="221">
        <f t="shared" si="0"/>
        <v>95655.59999999999</v>
      </c>
      <c r="H63" s="557"/>
    </row>
    <row r="64" spans="1:8" ht="15.75">
      <c r="A64" s="546"/>
      <c r="B64" s="561"/>
      <c r="C64" s="490" t="s">
        <v>428</v>
      </c>
      <c r="D64" s="490" t="s">
        <v>19</v>
      </c>
      <c r="E64" s="201" t="s">
        <v>20</v>
      </c>
      <c r="F64" s="220">
        <v>81461</v>
      </c>
      <c r="G64" s="221">
        <f t="shared" si="0"/>
        <v>97753.2</v>
      </c>
      <c r="H64" s="557"/>
    </row>
    <row r="65" spans="1:8" ht="15.75">
      <c r="A65" s="546"/>
      <c r="B65" s="561"/>
      <c r="C65" s="535"/>
      <c r="D65" s="535"/>
      <c r="E65" s="201" t="s">
        <v>23</v>
      </c>
      <c r="F65" s="220">
        <v>85858</v>
      </c>
      <c r="G65" s="221">
        <f t="shared" si="0"/>
        <v>103029.59999999999</v>
      </c>
      <c r="H65" s="557"/>
    </row>
    <row r="66" spans="1:8" ht="15.75">
      <c r="A66" s="546"/>
      <c r="B66" s="561"/>
      <c r="C66" s="490" t="s">
        <v>429</v>
      </c>
      <c r="D66" s="490" t="s">
        <v>19</v>
      </c>
      <c r="E66" s="201" t="s">
        <v>61</v>
      </c>
      <c r="F66" s="220">
        <v>86528</v>
      </c>
      <c r="G66" s="221">
        <f t="shared" si="0"/>
        <v>103833.59999999999</v>
      </c>
      <c r="H66" s="557"/>
    </row>
    <row r="67" spans="1:8" ht="15.75">
      <c r="A67" s="546"/>
      <c r="B67" s="561"/>
      <c r="C67" s="535"/>
      <c r="D67" s="535"/>
      <c r="E67" s="201" t="s">
        <v>23</v>
      </c>
      <c r="F67" s="220">
        <v>91131</v>
      </c>
      <c r="G67" s="221">
        <f t="shared" si="0"/>
        <v>109357.2</v>
      </c>
      <c r="H67" s="557"/>
    </row>
    <row r="68" spans="1:8" ht="15.75">
      <c r="A68" s="546"/>
      <c r="B68" s="561"/>
      <c r="C68" s="490" t="s">
        <v>430</v>
      </c>
      <c r="D68" s="490" t="s">
        <v>19</v>
      </c>
      <c r="E68" s="201" t="s">
        <v>61</v>
      </c>
      <c r="F68" s="220">
        <v>89852</v>
      </c>
      <c r="G68" s="221">
        <f t="shared" si="0"/>
        <v>107822.4</v>
      </c>
      <c r="H68" s="557"/>
    </row>
    <row r="69" spans="1:8" ht="15.75">
      <c r="A69" s="546"/>
      <c r="B69" s="561"/>
      <c r="C69" s="535"/>
      <c r="D69" s="535"/>
      <c r="E69" s="201" t="s">
        <v>23</v>
      </c>
      <c r="F69" s="220">
        <v>94569</v>
      </c>
      <c r="G69" s="221">
        <f t="shared" si="0"/>
        <v>113482.8</v>
      </c>
      <c r="H69" s="557"/>
    </row>
    <row r="70" spans="1:8" ht="15.75">
      <c r="A70" s="546"/>
      <c r="B70" s="561"/>
      <c r="C70" s="490" t="s">
        <v>431</v>
      </c>
      <c r="D70" s="490" t="s">
        <v>19</v>
      </c>
      <c r="E70" s="201" t="s">
        <v>61</v>
      </c>
      <c r="F70" s="220">
        <v>94746</v>
      </c>
      <c r="G70" s="221">
        <f t="shared" si="0"/>
        <v>113695.2</v>
      </c>
      <c r="H70" s="557"/>
    </row>
    <row r="71" spans="1:8" ht="15.75">
      <c r="A71" s="546"/>
      <c r="B71" s="561"/>
      <c r="C71" s="535"/>
      <c r="D71" s="535"/>
      <c r="E71" s="201" t="s">
        <v>23</v>
      </c>
      <c r="F71" s="220">
        <v>99690</v>
      </c>
      <c r="G71" s="221">
        <f t="shared" si="0"/>
        <v>119628</v>
      </c>
      <c r="H71" s="557"/>
    </row>
    <row r="72" spans="1:8" ht="15.75">
      <c r="A72" s="546"/>
      <c r="B72" s="561"/>
      <c r="C72" s="490" t="s">
        <v>432</v>
      </c>
      <c r="D72" s="490" t="s">
        <v>19</v>
      </c>
      <c r="E72" s="201" t="s">
        <v>20</v>
      </c>
      <c r="F72" s="220">
        <v>100599</v>
      </c>
      <c r="G72" s="221">
        <f t="shared" si="0"/>
        <v>120718.79999999999</v>
      </c>
      <c r="H72" s="557"/>
    </row>
    <row r="73" spans="1:8" ht="15.75">
      <c r="A73" s="546"/>
      <c r="B73" s="561"/>
      <c r="C73" s="535"/>
      <c r="D73" s="535"/>
      <c r="E73" s="201" t="s">
        <v>23</v>
      </c>
      <c r="F73" s="220">
        <v>105717</v>
      </c>
      <c r="G73" s="221">
        <f t="shared" si="0"/>
        <v>126860.4</v>
      </c>
      <c r="H73" s="557"/>
    </row>
    <row r="74" spans="1:8" ht="15.75">
      <c r="A74" s="546"/>
      <c r="B74" s="561"/>
      <c r="C74" s="490" t="s">
        <v>433</v>
      </c>
      <c r="D74" s="490" t="s">
        <v>19</v>
      </c>
      <c r="E74" s="201" t="s">
        <v>20</v>
      </c>
      <c r="F74" s="220">
        <v>105594</v>
      </c>
      <c r="G74" s="221">
        <f t="shared" si="0"/>
        <v>126712.79999999999</v>
      </c>
      <c r="H74" s="557"/>
    </row>
    <row r="75" spans="1:8" ht="15.75">
      <c r="A75" s="539"/>
      <c r="B75" s="562"/>
      <c r="C75" s="535"/>
      <c r="D75" s="535"/>
      <c r="E75" s="201" t="s">
        <v>23</v>
      </c>
      <c r="F75" s="220">
        <v>110942</v>
      </c>
      <c r="G75" s="221">
        <f t="shared" si="0"/>
        <v>133130.4</v>
      </c>
      <c r="H75" s="556"/>
    </row>
    <row r="76" spans="1:8" ht="15.75">
      <c r="A76" s="538">
        <v>5</v>
      </c>
      <c r="B76" s="560" t="s">
        <v>49</v>
      </c>
      <c r="C76" s="490" t="s">
        <v>50</v>
      </c>
      <c r="D76" s="201" t="s">
        <v>19</v>
      </c>
      <c r="E76" s="201" t="s">
        <v>20</v>
      </c>
      <c r="F76" s="544" t="s">
        <v>21</v>
      </c>
      <c r="G76" s="545"/>
      <c r="H76" s="347"/>
    </row>
    <row r="77" spans="1:8" ht="15.75">
      <c r="A77" s="546"/>
      <c r="B77" s="561"/>
      <c r="C77" s="549"/>
      <c r="D77" s="201" t="s">
        <v>19</v>
      </c>
      <c r="E77" s="201" t="s">
        <v>23</v>
      </c>
      <c r="F77" s="544" t="s">
        <v>21</v>
      </c>
      <c r="G77" s="545"/>
      <c r="H77" s="347"/>
    </row>
    <row r="78" spans="1:8" ht="15.75">
      <c r="A78" s="539"/>
      <c r="B78" s="562"/>
      <c r="C78" s="535"/>
      <c r="D78" s="201" t="s">
        <v>24</v>
      </c>
      <c r="E78" s="201"/>
      <c r="F78" s="544" t="s">
        <v>21</v>
      </c>
      <c r="G78" s="545"/>
      <c r="H78" s="347"/>
    </row>
    <row r="79" spans="1:8" ht="15.75">
      <c r="A79" s="538">
        <v>6</v>
      </c>
      <c r="B79" s="560" t="s">
        <v>434</v>
      </c>
      <c r="C79" s="494" t="s">
        <v>435</v>
      </c>
      <c r="D79" s="542"/>
      <c r="E79" s="554"/>
      <c r="F79" s="542"/>
      <c r="G79" s="542"/>
      <c r="H79" s="543"/>
    </row>
    <row r="80" spans="1:8" ht="15.75" customHeight="1">
      <c r="A80" s="546"/>
      <c r="B80" s="561"/>
      <c r="C80" s="490" t="s">
        <v>436</v>
      </c>
      <c r="D80" s="552" t="s">
        <v>19</v>
      </c>
      <c r="E80" s="201" t="s">
        <v>20</v>
      </c>
      <c r="F80" s="381">
        <v>5174</v>
      </c>
      <c r="G80" s="96">
        <f aca="true" t="shared" si="1" ref="G80:G87">F80*1.2</f>
        <v>6208.8</v>
      </c>
      <c r="H80" s="348" t="s">
        <v>46</v>
      </c>
    </row>
    <row r="81" spans="1:8" ht="15.75" customHeight="1">
      <c r="A81" s="546"/>
      <c r="B81" s="561"/>
      <c r="C81" s="549"/>
      <c r="D81" s="553"/>
      <c r="E81" s="201" t="s">
        <v>20</v>
      </c>
      <c r="F81" s="381">
        <v>5908</v>
      </c>
      <c r="G81" s="96">
        <f t="shared" si="1"/>
        <v>7089.599999999999</v>
      </c>
      <c r="H81" s="348" t="s">
        <v>240</v>
      </c>
    </row>
    <row r="82" spans="1:8" ht="15.75">
      <c r="A82" s="546"/>
      <c r="B82" s="561"/>
      <c r="C82" s="535"/>
      <c r="D82" s="549"/>
      <c r="E82" s="241" t="s">
        <v>112</v>
      </c>
      <c r="F82" s="382">
        <v>6446</v>
      </c>
      <c r="G82" s="96">
        <f t="shared" si="1"/>
        <v>7735.2</v>
      </c>
      <c r="H82" s="349"/>
    </row>
    <row r="83" spans="1:8" ht="15.75" customHeight="1">
      <c r="A83" s="546"/>
      <c r="B83" s="561"/>
      <c r="C83" s="490" t="s">
        <v>437</v>
      </c>
      <c r="D83" s="549"/>
      <c r="E83" s="201" t="s">
        <v>20</v>
      </c>
      <c r="F83" s="382">
        <v>3716</v>
      </c>
      <c r="G83" s="96">
        <f t="shared" si="1"/>
        <v>4459.2</v>
      </c>
      <c r="H83" s="348" t="s">
        <v>46</v>
      </c>
    </row>
    <row r="84" spans="1:8" ht="15.75" customHeight="1">
      <c r="A84" s="546"/>
      <c r="B84" s="561"/>
      <c r="C84" s="549"/>
      <c r="D84" s="549"/>
      <c r="E84" s="201" t="s">
        <v>20</v>
      </c>
      <c r="F84" s="382">
        <v>4450</v>
      </c>
      <c r="G84" s="96">
        <f t="shared" si="1"/>
        <v>5340</v>
      </c>
      <c r="H84" s="348" t="s">
        <v>240</v>
      </c>
    </row>
    <row r="85" spans="1:8" ht="15.75">
      <c r="A85" s="546"/>
      <c r="B85" s="561"/>
      <c r="C85" s="535"/>
      <c r="D85" s="549"/>
      <c r="E85" s="201" t="s">
        <v>112</v>
      </c>
      <c r="F85" s="382">
        <v>4450</v>
      </c>
      <c r="G85" s="96">
        <f t="shared" si="1"/>
        <v>5340</v>
      </c>
      <c r="H85" s="349"/>
    </row>
    <row r="86" spans="1:8" ht="15.75" customHeight="1">
      <c r="A86" s="546"/>
      <c r="B86" s="561"/>
      <c r="C86" s="490" t="s">
        <v>437</v>
      </c>
      <c r="D86" s="549"/>
      <c r="E86" s="201" t="s">
        <v>20</v>
      </c>
      <c r="F86" s="382">
        <v>1458</v>
      </c>
      <c r="G86" s="96">
        <f t="shared" si="1"/>
        <v>1749.6</v>
      </c>
      <c r="H86" s="348" t="s">
        <v>147</v>
      </c>
    </row>
    <row r="87" spans="1:8" ht="15.75" customHeight="1">
      <c r="A87" s="539"/>
      <c r="B87" s="562"/>
      <c r="C87" s="535"/>
      <c r="D87" s="535"/>
      <c r="E87" s="201" t="s">
        <v>112</v>
      </c>
      <c r="F87" s="382">
        <v>1996</v>
      </c>
      <c r="G87" s="96">
        <f t="shared" si="1"/>
        <v>2395.2</v>
      </c>
      <c r="H87" s="348" t="s">
        <v>147</v>
      </c>
    </row>
    <row r="88" spans="1:8" ht="15.75" customHeight="1">
      <c r="A88" s="492" t="s">
        <v>438</v>
      </c>
      <c r="B88" s="542"/>
      <c r="C88" s="542"/>
      <c r="D88" s="542"/>
      <c r="E88" s="542"/>
      <c r="F88" s="542"/>
      <c r="G88" s="542"/>
      <c r="H88" s="543"/>
    </row>
    <row r="89" spans="1:8" ht="15.75" customHeight="1">
      <c r="A89" s="592" t="s">
        <v>52</v>
      </c>
      <c r="B89" s="593"/>
      <c r="C89" s="494" t="s">
        <v>212</v>
      </c>
      <c r="D89" s="542"/>
      <c r="E89" s="542"/>
      <c r="F89" s="542"/>
      <c r="G89" s="542"/>
      <c r="H89" s="543"/>
    </row>
    <row r="90" spans="1:8" ht="15.75" customHeight="1">
      <c r="A90" s="592" t="s">
        <v>140</v>
      </c>
      <c r="B90" s="593"/>
      <c r="C90" s="494" t="s">
        <v>56</v>
      </c>
      <c r="D90" s="542"/>
      <c r="E90" s="542"/>
      <c r="F90" s="542"/>
      <c r="G90" s="542"/>
      <c r="H90" s="543"/>
    </row>
    <row r="91" spans="1:8" ht="15.75" customHeight="1">
      <c r="A91" s="350">
        <v>7</v>
      </c>
      <c r="B91" s="225" t="s">
        <v>213</v>
      </c>
      <c r="C91" s="226" t="s">
        <v>214</v>
      </c>
      <c r="D91" s="201" t="s">
        <v>24</v>
      </c>
      <c r="E91" s="201"/>
      <c r="F91" s="544" t="s">
        <v>21</v>
      </c>
      <c r="G91" s="545"/>
      <c r="H91" s="347"/>
    </row>
    <row r="92" spans="1:8" ht="15.75">
      <c r="A92" s="538">
        <v>8</v>
      </c>
      <c r="B92" s="547" t="s">
        <v>215</v>
      </c>
      <c r="C92" s="490" t="s">
        <v>216</v>
      </c>
      <c r="D92" s="490" t="s">
        <v>19</v>
      </c>
      <c r="E92" s="201" t="s">
        <v>20</v>
      </c>
      <c r="F92" s="544" t="s">
        <v>21</v>
      </c>
      <c r="G92" s="545"/>
      <c r="H92" s="550"/>
    </row>
    <row r="93" spans="1:8" ht="15.75">
      <c r="A93" s="546"/>
      <c r="B93" s="548"/>
      <c r="C93" s="549"/>
      <c r="D93" s="549"/>
      <c r="E93" s="227" t="s">
        <v>112</v>
      </c>
      <c r="F93" s="552" t="s">
        <v>21</v>
      </c>
      <c r="G93" s="566"/>
      <c r="H93" s="551"/>
    </row>
    <row r="94" spans="1:8" ht="15.75" customHeight="1">
      <c r="A94" s="567">
        <v>9</v>
      </c>
      <c r="B94" s="570" t="s">
        <v>58</v>
      </c>
      <c r="C94" s="567" t="s">
        <v>439</v>
      </c>
      <c r="D94" s="567" t="s">
        <v>311</v>
      </c>
      <c r="E94" s="229" t="s">
        <v>20</v>
      </c>
      <c r="F94" s="230">
        <v>300</v>
      </c>
      <c r="G94" s="231">
        <f aca="true" t="shared" si="2" ref="G94:G106">F94*1.2</f>
        <v>360</v>
      </c>
      <c r="H94" s="573" t="s">
        <v>692</v>
      </c>
    </row>
    <row r="95" spans="1:8" ht="15.75" customHeight="1">
      <c r="A95" s="507"/>
      <c r="B95" s="571"/>
      <c r="C95" s="507"/>
      <c r="D95" s="568"/>
      <c r="E95" s="229" t="s">
        <v>23</v>
      </c>
      <c r="F95" s="230">
        <v>500</v>
      </c>
      <c r="G95" s="231">
        <f t="shared" si="2"/>
        <v>600</v>
      </c>
      <c r="H95" s="506"/>
    </row>
    <row r="96" spans="1:8" ht="15.75" customHeight="1">
      <c r="A96" s="507"/>
      <c r="B96" s="571"/>
      <c r="C96" s="507"/>
      <c r="D96" s="568"/>
      <c r="E96" s="229" t="s">
        <v>20</v>
      </c>
      <c r="F96" s="230">
        <v>600</v>
      </c>
      <c r="G96" s="231">
        <f t="shared" si="2"/>
        <v>720</v>
      </c>
      <c r="H96" s="573" t="s">
        <v>693</v>
      </c>
    </row>
    <row r="97" spans="1:8" ht="15.75" customHeight="1">
      <c r="A97" s="568"/>
      <c r="B97" s="568"/>
      <c r="C97" s="519"/>
      <c r="D97" s="568"/>
      <c r="E97" s="229" t="s">
        <v>23</v>
      </c>
      <c r="F97" s="230">
        <v>750</v>
      </c>
      <c r="G97" s="231">
        <f t="shared" si="2"/>
        <v>900</v>
      </c>
      <c r="H97" s="506"/>
    </row>
    <row r="98" spans="1:8" ht="15.75" customHeight="1">
      <c r="A98" s="568"/>
      <c r="B98" s="568"/>
      <c r="C98" s="519"/>
      <c r="D98" s="568"/>
      <c r="E98" s="229" t="s">
        <v>20</v>
      </c>
      <c r="F98" s="230">
        <v>1000</v>
      </c>
      <c r="G98" s="231">
        <f t="shared" si="2"/>
        <v>1200</v>
      </c>
      <c r="H98" s="573" t="s">
        <v>694</v>
      </c>
    </row>
    <row r="99" spans="1:8" ht="15.75" customHeight="1">
      <c r="A99" s="568"/>
      <c r="B99" s="568"/>
      <c r="C99" s="519"/>
      <c r="D99" s="568"/>
      <c r="E99" s="574" t="s">
        <v>149</v>
      </c>
      <c r="F99" s="576">
        <v>1000</v>
      </c>
      <c r="G99" s="577">
        <f t="shared" si="2"/>
        <v>1200</v>
      </c>
      <c r="H99" s="507"/>
    </row>
    <row r="100" spans="1:8" ht="15.75">
      <c r="A100" s="568"/>
      <c r="B100" s="568"/>
      <c r="C100" s="519"/>
      <c r="D100" s="568"/>
      <c r="E100" s="575"/>
      <c r="F100" s="575"/>
      <c r="G100" s="575"/>
      <c r="H100" s="507"/>
    </row>
    <row r="101" spans="1:8" ht="15.75">
      <c r="A101" s="568"/>
      <c r="B101" s="568"/>
      <c r="C101" s="519"/>
      <c r="D101" s="568"/>
      <c r="E101" s="575"/>
      <c r="F101" s="575"/>
      <c r="G101" s="575"/>
      <c r="H101" s="507"/>
    </row>
    <row r="102" spans="1:8" ht="15.75">
      <c r="A102" s="568"/>
      <c r="B102" s="568"/>
      <c r="C102" s="519"/>
      <c r="D102" s="568"/>
      <c r="E102" s="575"/>
      <c r="F102" s="575"/>
      <c r="G102" s="575"/>
      <c r="H102" s="507"/>
    </row>
    <row r="103" spans="1:8" ht="15.75">
      <c r="A103" s="568"/>
      <c r="B103" s="568"/>
      <c r="C103" s="519"/>
      <c r="D103" s="568"/>
      <c r="E103" s="575"/>
      <c r="F103" s="575"/>
      <c r="G103" s="575"/>
      <c r="H103" s="507"/>
    </row>
    <row r="104" spans="1:8" ht="15.75">
      <c r="A104" s="568"/>
      <c r="B104" s="568"/>
      <c r="C104" s="519"/>
      <c r="D104" s="569"/>
      <c r="E104" s="575"/>
      <c r="F104" s="575"/>
      <c r="G104" s="575"/>
      <c r="H104" s="506"/>
    </row>
    <row r="105" spans="1:8" ht="63">
      <c r="A105" s="568"/>
      <c r="B105" s="568"/>
      <c r="C105" s="519"/>
      <c r="D105" s="574" t="s">
        <v>66</v>
      </c>
      <c r="E105" s="229" t="s">
        <v>24</v>
      </c>
      <c r="F105" s="230">
        <v>2112</v>
      </c>
      <c r="G105" s="231">
        <f t="shared" si="2"/>
        <v>2534.4</v>
      </c>
      <c r="H105" s="229" t="s">
        <v>142</v>
      </c>
    </row>
    <row r="106" spans="1:8" ht="15.75" customHeight="1">
      <c r="A106" s="568"/>
      <c r="B106" s="568"/>
      <c r="C106" s="519"/>
      <c r="D106" s="575"/>
      <c r="E106" s="229" t="s">
        <v>24</v>
      </c>
      <c r="F106" s="230">
        <v>3168</v>
      </c>
      <c r="G106" s="231">
        <f t="shared" si="2"/>
        <v>3801.6</v>
      </c>
      <c r="H106" s="229" t="s">
        <v>64</v>
      </c>
    </row>
    <row r="107" spans="1:8" ht="15.75" customHeight="1">
      <c r="A107" s="568"/>
      <c r="B107" s="568"/>
      <c r="C107" s="519"/>
      <c r="D107" s="233" t="s">
        <v>60</v>
      </c>
      <c r="E107" s="232" t="s">
        <v>19</v>
      </c>
      <c r="F107" s="233" t="s">
        <v>21</v>
      </c>
      <c r="G107" s="233"/>
      <c r="H107" s="229" t="s">
        <v>65</v>
      </c>
    </row>
    <row r="108" spans="1:8" ht="15.75">
      <c r="A108" s="569"/>
      <c r="B108" s="569"/>
      <c r="C108" s="520"/>
      <c r="D108" s="233" t="s">
        <v>66</v>
      </c>
      <c r="E108" s="232" t="s">
        <v>24</v>
      </c>
      <c r="F108" s="233" t="s">
        <v>21</v>
      </c>
      <c r="G108" s="233"/>
      <c r="H108" s="229"/>
    </row>
    <row r="109" spans="1:8" ht="15.75" customHeight="1">
      <c r="A109" s="371"/>
      <c r="B109" s="235" t="s">
        <v>67</v>
      </c>
      <c r="C109" s="578" t="s">
        <v>68</v>
      </c>
      <c r="D109" s="564"/>
      <c r="E109" s="564"/>
      <c r="F109" s="564"/>
      <c r="G109" s="564"/>
      <c r="H109" s="565"/>
    </row>
    <row r="110" spans="1:8" ht="15.75" customHeight="1">
      <c r="A110" s="538">
        <v>10</v>
      </c>
      <c r="B110" s="547" t="s">
        <v>69</v>
      </c>
      <c r="C110" s="494" t="s">
        <v>440</v>
      </c>
      <c r="D110" s="542"/>
      <c r="E110" s="542"/>
      <c r="F110" s="542"/>
      <c r="G110" s="542"/>
      <c r="H110" s="543"/>
    </row>
    <row r="111" spans="1:8" ht="15.75" customHeight="1">
      <c r="A111" s="546"/>
      <c r="B111" s="548"/>
      <c r="C111" s="490" t="s">
        <v>441</v>
      </c>
      <c r="D111" s="490" t="s">
        <v>71</v>
      </c>
      <c r="E111" s="234" t="s">
        <v>255</v>
      </c>
      <c r="F111" s="383">
        <v>1117</v>
      </c>
      <c r="G111" s="96">
        <f aca="true" t="shared" si="3" ref="G111:G117">F111*1.2</f>
        <v>1340.3999999999999</v>
      </c>
      <c r="H111" s="579" t="s">
        <v>649</v>
      </c>
    </row>
    <row r="112" spans="1:8" ht="15.75">
      <c r="A112" s="546"/>
      <c r="B112" s="548"/>
      <c r="C112" s="535"/>
      <c r="D112" s="549"/>
      <c r="E112" s="234" t="s">
        <v>20</v>
      </c>
      <c r="F112" s="383">
        <v>1858</v>
      </c>
      <c r="G112" s="96">
        <f t="shared" si="3"/>
        <v>2229.6</v>
      </c>
      <c r="H112" s="580"/>
    </row>
    <row r="113" spans="1:8" ht="31.5">
      <c r="A113" s="546"/>
      <c r="B113" s="548"/>
      <c r="C113" s="227" t="s">
        <v>443</v>
      </c>
      <c r="D113" s="535"/>
      <c r="E113" s="227" t="s">
        <v>20</v>
      </c>
      <c r="F113" s="383">
        <v>2225</v>
      </c>
      <c r="G113" s="96">
        <f t="shared" si="3"/>
        <v>2670</v>
      </c>
      <c r="H113" s="580"/>
    </row>
    <row r="114" spans="1:8" ht="15.75" customHeight="1">
      <c r="A114" s="546"/>
      <c r="B114" s="548"/>
      <c r="C114" s="490" t="s">
        <v>249</v>
      </c>
      <c r="D114" s="490" t="s">
        <v>71</v>
      </c>
      <c r="E114" s="234" t="s">
        <v>255</v>
      </c>
      <c r="F114" s="383">
        <v>162</v>
      </c>
      <c r="G114" s="96">
        <f t="shared" si="3"/>
        <v>194.4</v>
      </c>
      <c r="H114" s="580"/>
    </row>
    <row r="115" spans="1:8" ht="57.75" customHeight="1">
      <c r="A115" s="546"/>
      <c r="B115" s="548"/>
      <c r="C115" s="535"/>
      <c r="D115" s="535"/>
      <c r="E115" s="234" t="s">
        <v>20</v>
      </c>
      <c r="F115" s="383">
        <v>729</v>
      </c>
      <c r="G115" s="96">
        <f t="shared" si="3"/>
        <v>874.8</v>
      </c>
      <c r="H115" s="580"/>
    </row>
    <row r="116" spans="1:8" ht="57.75" customHeight="1">
      <c r="A116" s="546"/>
      <c r="B116" s="548"/>
      <c r="C116" s="201" t="s">
        <v>250</v>
      </c>
      <c r="D116" s="490" t="s">
        <v>71</v>
      </c>
      <c r="E116" s="490" t="s">
        <v>112</v>
      </c>
      <c r="F116" s="383">
        <v>2225</v>
      </c>
      <c r="G116" s="96">
        <f t="shared" si="3"/>
        <v>2670</v>
      </c>
      <c r="H116" s="580"/>
    </row>
    <row r="117" spans="1:8" ht="57.75" customHeight="1">
      <c r="A117" s="539"/>
      <c r="B117" s="584"/>
      <c r="C117" s="201" t="s">
        <v>249</v>
      </c>
      <c r="D117" s="535"/>
      <c r="E117" s="535"/>
      <c r="F117" s="383">
        <v>998</v>
      </c>
      <c r="G117" s="96">
        <f t="shared" si="3"/>
        <v>1197.6</v>
      </c>
      <c r="H117" s="581"/>
    </row>
    <row r="118" spans="1:8" ht="15.75">
      <c r="A118" s="538">
        <v>11</v>
      </c>
      <c r="B118" s="547" t="s">
        <v>74</v>
      </c>
      <c r="C118" s="494" t="s">
        <v>75</v>
      </c>
      <c r="D118" s="542"/>
      <c r="E118" s="542"/>
      <c r="F118" s="542"/>
      <c r="G118" s="542"/>
      <c r="H118" s="543"/>
    </row>
    <row r="119" spans="1:8" ht="47.25" customHeight="1">
      <c r="A119" s="546"/>
      <c r="B119" s="548"/>
      <c r="C119" s="490" t="s">
        <v>444</v>
      </c>
      <c r="D119" s="490" t="s">
        <v>445</v>
      </c>
      <c r="E119" s="201" t="s">
        <v>20</v>
      </c>
      <c r="F119" s="95">
        <v>181</v>
      </c>
      <c r="G119" s="96">
        <f aca="true" t="shared" si="4" ref="G119:G132">F119*1.2</f>
        <v>217.2</v>
      </c>
      <c r="H119" s="536" t="s">
        <v>696</v>
      </c>
    </row>
    <row r="120" spans="1:8" ht="47.25" customHeight="1">
      <c r="A120" s="546"/>
      <c r="B120" s="548"/>
      <c r="C120" s="549"/>
      <c r="D120" s="549"/>
      <c r="E120" s="201" t="s">
        <v>23</v>
      </c>
      <c r="F120" s="95">
        <v>267</v>
      </c>
      <c r="G120" s="96">
        <f t="shared" si="4"/>
        <v>320.4</v>
      </c>
      <c r="H120" s="572"/>
    </row>
    <row r="121" spans="1:8" ht="47.25" customHeight="1">
      <c r="A121" s="546"/>
      <c r="B121" s="548"/>
      <c r="C121" s="549"/>
      <c r="D121" s="549"/>
      <c r="E121" s="201" t="s">
        <v>367</v>
      </c>
      <c r="F121" s="95">
        <v>278</v>
      </c>
      <c r="G121" s="96">
        <f t="shared" si="4"/>
        <v>333.59999999999997</v>
      </c>
      <c r="H121" s="537"/>
    </row>
    <row r="122" spans="1:8" ht="15.75">
      <c r="A122" s="546"/>
      <c r="B122" s="548"/>
      <c r="C122" s="549"/>
      <c r="D122" s="549"/>
      <c r="E122" s="201" t="s">
        <v>20</v>
      </c>
      <c r="F122" s="95">
        <v>1806</v>
      </c>
      <c r="G122" s="96">
        <f t="shared" si="4"/>
        <v>2167.2</v>
      </c>
      <c r="H122" s="536" t="s">
        <v>446</v>
      </c>
    </row>
    <row r="123" spans="1:8" ht="15.75" customHeight="1">
      <c r="A123" s="546"/>
      <c r="B123" s="548"/>
      <c r="C123" s="549"/>
      <c r="D123" s="549"/>
      <c r="E123" s="201" t="s">
        <v>23</v>
      </c>
      <c r="F123" s="95">
        <v>2088</v>
      </c>
      <c r="G123" s="96">
        <f t="shared" si="4"/>
        <v>2505.6</v>
      </c>
      <c r="H123" s="572"/>
    </row>
    <row r="124" spans="1:8" ht="15.75" customHeight="1">
      <c r="A124" s="546"/>
      <c r="B124" s="548"/>
      <c r="C124" s="549"/>
      <c r="D124" s="535"/>
      <c r="E124" s="201" t="s">
        <v>367</v>
      </c>
      <c r="F124" s="95">
        <v>2148</v>
      </c>
      <c r="G124" s="96">
        <f t="shared" si="4"/>
        <v>2577.6</v>
      </c>
      <c r="H124" s="537"/>
    </row>
    <row r="125" spans="1:8" ht="15.75" customHeight="1">
      <c r="A125" s="546"/>
      <c r="B125" s="548"/>
      <c r="C125" s="549"/>
      <c r="D125" s="490" t="s">
        <v>445</v>
      </c>
      <c r="E125" s="201" t="s">
        <v>20</v>
      </c>
      <c r="F125" s="95">
        <v>53</v>
      </c>
      <c r="G125" s="96">
        <f t="shared" si="4"/>
        <v>63.599999999999994</v>
      </c>
      <c r="H125" s="536" t="s">
        <v>447</v>
      </c>
    </row>
    <row r="126" spans="1:8" ht="15.75">
      <c r="A126" s="546"/>
      <c r="B126" s="548"/>
      <c r="C126" s="549"/>
      <c r="D126" s="549"/>
      <c r="E126" s="201" t="s">
        <v>23</v>
      </c>
      <c r="F126" s="95">
        <v>74</v>
      </c>
      <c r="G126" s="96">
        <f t="shared" si="4"/>
        <v>88.8</v>
      </c>
      <c r="H126" s="572"/>
    </row>
    <row r="127" spans="1:8" ht="15.75">
      <c r="A127" s="546"/>
      <c r="B127" s="548"/>
      <c r="C127" s="549"/>
      <c r="D127" s="535"/>
      <c r="E127" s="201" t="s">
        <v>367</v>
      </c>
      <c r="F127" s="95">
        <v>76</v>
      </c>
      <c r="G127" s="96">
        <f t="shared" si="4"/>
        <v>91.2</v>
      </c>
      <c r="H127" s="537"/>
    </row>
    <row r="128" spans="1:8" ht="29.25" customHeight="1">
      <c r="A128" s="546"/>
      <c r="B128" s="548"/>
      <c r="C128" s="549"/>
      <c r="D128" s="490" t="s">
        <v>76</v>
      </c>
      <c r="E128" s="201" t="s">
        <v>255</v>
      </c>
      <c r="F128" s="96">
        <v>878</v>
      </c>
      <c r="G128" s="96">
        <f t="shared" si="4"/>
        <v>1053.6</v>
      </c>
      <c r="H128" s="536" t="s">
        <v>448</v>
      </c>
    </row>
    <row r="129" spans="1:8" ht="29.25" customHeight="1">
      <c r="A129" s="546"/>
      <c r="B129" s="548"/>
      <c r="C129" s="549"/>
      <c r="D129" s="549"/>
      <c r="E129" s="201" t="s">
        <v>20</v>
      </c>
      <c r="F129" s="95">
        <v>1820</v>
      </c>
      <c r="G129" s="96">
        <f t="shared" si="4"/>
        <v>2184</v>
      </c>
      <c r="H129" s="572"/>
    </row>
    <row r="130" spans="1:8" ht="29.25" customHeight="1">
      <c r="A130" s="546"/>
      <c r="B130" s="548"/>
      <c r="C130" s="549"/>
      <c r="D130" s="549"/>
      <c r="E130" s="201" t="s">
        <v>23</v>
      </c>
      <c r="F130" s="95">
        <v>2711</v>
      </c>
      <c r="G130" s="96">
        <f t="shared" si="4"/>
        <v>3253.2</v>
      </c>
      <c r="H130" s="572"/>
    </row>
    <row r="131" spans="1:8" ht="29.25" customHeight="1">
      <c r="A131" s="546"/>
      <c r="B131" s="548"/>
      <c r="C131" s="549"/>
      <c r="D131" s="535"/>
      <c r="E131" s="201" t="s">
        <v>367</v>
      </c>
      <c r="F131" s="95">
        <v>2787</v>
      </c>
      <c r="G131" s="96">
        <f t="shared" si="4"/>
        <v>3344.4</v>
      </c>
      <c r="H131" s="537"/>
    </row>
    <row r="132" spans="1:8" ht="15.75" customHeight="1">
      <c r="A132" s="539"/>
      <c r="B132" s="584"/>
      <c r="C132" s="535"/>
      <c r="D132" s="201" t="s">
        <v>369</v>
      </c>
      <c r="E132" s="201"/>
      <c r="F132" s="95">
        <v>183</v>
      </c>
      <c r="G132" s="96">
        <f t="shared" si="4"/>
        <v>219.6</v>
      </c>
      <c r="H132" s="348" t="s">
        <v>449</v>
      </c>
    </row>
    <row r="133" spans="1:8" ht="15.75" customHeight="1">
      <c r="A133" s="538">
        <v>12</v>
      </c>
      <c r="B133" s="547" t="s">
        <v>320</v>
      </c>
      <c r="C133" s="494" t="s">
        <v>321</v>
      </c>
      <c r="D133" s="542"/>
      <c r="E133" s="542"/>
      <c r="F133" s="542"/>
      <c r="G133" s="542"/>
      <c r="H133" s="543"/>
    </row>
    <row r="134" spans="1:8" ht="31.5">
      <c r="A134" s="546"/>
      <c r="B134" s="548"/>
      <c r="C134" s="490" t="s">
        <v>450</v>
      </c>
      <c r="D134" s="201" t="s">
        <v>451</v>
      </c>
      <c r="E134" s="201" t="s">
        <v>452</v>
      </c>
      <c r="F134" s="96">
        <v>312</v>
      </c>
      <c r="G134" s="96">
        <f>F134*1.2</f>
        <v>374.4</v>
      </c>
      <c r="H134" s="348" t="s">
        <v>453</v>
      </c>
    </row>
    <row r="135" spans="1:8" ht="15.75">
      <c r="A135" s="546"/>
      <c r="B135" s="548"/>
      <c r="C135" s="549"/>
      <c r="D135" s="582" t="s">
        <v>19</v>
      </c>
      <c r="E135" s="195" t="s">
        <v>145</v>
      </c>
      <c r="F135" s="96">
        <v>8525</v>
      </c>
      <c r="G135" s="96">
        <f>F135*1.2</f>
        <v>10230</v>
      </c>
      <c r="H135" s="536" t="s">
        <v>454</v>
      </c>
    </row>
    <row r="136" spans="1:8" ht="15.75">
      <c r="A136" s="539"/>
      <c r="B136" s="584"/>
      <c r="C136" s="535"/>
      <c r="D136" s="583"/>
      <c r="E136" s="195" t="s">
        <v>149</v>
      </c>
      <c r="F136" s="96">
        <v>12989</v>
      </c>
      <c r="G136" s="96">
        <f>F136*1.2</f>
        <v>15586.8</v>
      </c>
      <c r="H136" s="537"/>
    </row>
    <row r="137" spans="1:8" ht="15.75" customHeight="1">
      <c r="A137" s="538">
        <v>13</v>
      </c>
      <c r="B137" s="547" t="s">
        <v>77</v>
      </c>
      <c r="C137" s="490" t="s">
        <v>154</v>
      </c>
      <c r="D137" s="490" t="s">
        <v>79</v>
      </c>
      <c r="E137" s="490"/>
      <c r="F137" s="96">
        <v>473</v>
      </c>
      <c r="G137" s="96">
        <f>F137*1.2</f>
        <v>567.6</v>
      </c>
      <c r="H137" s="351" t="s">
        <v>639</v>
      </c>
    </row>
    <row r="138" spans="1:8" ht="15.75">
      <c r="A138" s="539"/>
      <c r="B138" s="584"/>
      <c r="C138" s="535"/>
      <c r="D138" s="535"/>
      <c r="E138" s="535"/>
      <c r="F138" s="96">
        <v>360</v>
      </c>
      <c r="G138" s="96">
        <f>F138*1.2</f>
        <v>432</v>
      </c>
      <c r="H138" s="351" t="s">
        <v>455</v>
      </c>
    </row>
    <row r="139" spans="1:8" ht="15.75">
      <c r="A139" s="538">
        <v>14</v>
      </c>
      <c r="B139" s="547" t="s">
        <v>157</v>
      </c>
      <c r="C139" s="494" t="s">
        <v>158</v>
      </c>
      <c r="D139" s="542"/>
      <c r="E139" s="542"/>
      <c r="F139" s="542"/>
      <c r="G139" s="542"/>
      <c r="H139" s="543"/>
    </row>
    <row r="140" spans="1:8" ht="31.5">
      <c r="A140" s="546"/>
      <c r="B140" s="548"/>
      <c r="C140" s="490" t="s">
        <v>158</v>
      </c>
      <c r="D140" s="201" t="s">
        <v>19</v>
      </c>
      <c r="E140" s="201" t="s">
        <v>293</v>
      </c>
      <c r="F140" s="95">
        <v>24822</v>
      </c>
      <c r="G140" s="96">
        <f aca="true" t="shared" si="5" ref="G140:G147">F140*1.2</f>
        <v>29786.399999999998</v>
      </c>
      <c r="H140" s="348" t="s">
        <v>456</v>
      </c>
    </row>
    <row r="141" spans="1:8" ht="31.5">
      <c r="A141" s="539"/>
      <c r="B141" s="584"/>
      <c r="C141" s="535"/>
      <c r="D141" s="201" t="s">
        <v>96</v>
      </c>
      <c r="E141" s="201"/>
      <c r="F141" s="96">
        <v>2748</v>
      </c>
      <c r="G141" s="96">
        <f t="shared" si="5"/>
        <v>3297.6</v>
      </c>
      <c r="H141" s="352" t="s">
        <v>457</v>
      </c>
    </row>
    <row r="142" spans="1:8" ht="31.5">
      <c r="A142" s="538">
        <v>15</v>
      </c>
      <c r="B142" s="547" t="s">
        <v>458</v>
      </c>
      <c r="C142" s="490" t="s">
        <v>161</v>
      </c>
      <c r="D142" s="201" t="s">
        <v>19</v>
      </c>
      <c r="E142" s="201" t="s">
        <v>459</v>
      </c>
      <c r="F142" s="95">
        <v>794</v>
      </c>
      <c r="G142" s="96">
        <f t="shared" si="5"/>
        <v>952.8</v>
      </c>
      <c r="H142" s="348" t="s">
        <v>460</v>
      </c>
    </row>
    <row r="143" spans="1:8" ht="31.5">
      <c r="A143" s="546"/>
      <c r="B143" s="548"/>
      <c r="C143" s="549"/>
      <c r="D143" s="201" t="s">
        <v>19</v>
      </c>
      <c r="E143" s="201" t="s">
        <v>459</v>
      </c>
      <c r="F143" s="95">
        <v>2351</v>
      </c>
      <c r="G143" s="96">
        <f t="shared" si="5"/>
        <v>2821.2</v>
      </c>
      <c r="H143" s="348" t="s">
        <v>461</v>
      </c>
    </row>
    <row r="144" spans="1:8" ht="15.75" customHeight="1">
      <c r="A144" s="539"/>
      <c r="B144" s="584"/>
      <c r="C144" s="535"/>
      <c r="D144" s="201" t="s">
        <v>462</v>
      </c>
      <c r="E144" s="201" t="s">
        <v>463</v>
      </c>
      <c r="F144" s="95">
        <v>677</v>
      </c>
      <c r="G144" s="96">
        <f t="shared" si="5"/>
        <v>812.4</v>
      </c>
      <c r="H144" s="348"/>
    </row>
    <row r="145" spans="1:8" ht="15.75" customHeight="1">
      <c r="A145" s="353">
        <v>16</v>
      </c>
      <c r="B145" s="225" t="s">
        <v>164</v>
      </c>
      <c r="C145" s="201" t="s">
        <v>464</v>
      </c>
      <c r="D145" s="201" t="s">
        <v>83</v>
      </c>
      <c r="E145" s="201"/>
      <c r="F145" s="95">
        <v>1280</v>
      </c>
      <c r="G145" s="96">
        <f t="shared" si="5"/>
        <v>1536</v>
      </c>
      <c r="H145" s="349"/>
    </row>
    <row r="146" spans="1:8" ht="31.5">
      <c r="A146" s="353">
        <v>17</v>
      </c>
      <c r="B146" s="225" t="s">
        <v>166</v>
      </c>
      <c r="C146" s="201" t="s">
        <v>167</v>
      </c>
      <c r="D146" s="201" t="s">
        <v>19</v>
      </c>
      <c r="E146" s="201" t="s">
        <v>465</v>
      </c>
      <c r="F146" s="95">
        <v>548</v>
      </c>
      <c r="G146" s="96">
        <f t="shared" si="5"/>
        <v>657.6</v>
      </c>
      <c r="H146" s="348" t="s">
        <v>466</v>
      </c>
    </row>
    <row r="147" spans="1:8" ht="31.5">
      <c r="A147" s="350">
        <v>18</v>
      </c>
      <c r="B147" s="224" t="s">
        <v>169</v>
      </c>
      <c r="C147" s="201" t="s">
        <v>467</v>
      </c>
      <c r="D147" s="201" t="s">
        <v>19</v>
      </c>
      <c r="E147" s="201" t="s">
        <v>465</v>
      </c>
      <c r="F147" s="96">
        <v>758</v>
      </c>
      <c r="G147" s="96">
        <f t="shared" si="5"/>
        <v>909.6</v>
      </c>
      <c r="H147" s="349"/>
    </row>
    <row r="148" spans="1:8" ht="15.75" customHeight="1">
      <c r="A148" s="538">
        <v>19</v>
      </c>
      <c r="B148" s="560" t="s">
        <v>171</v>
      </c>
      <c r="C148" s="494" t="s">
        <v>82</v>
      </c>
      <c r="D148" s="542"/>
      <c r="E148" s="542"/>
      <c r="F148" s="542"/>
      <c r="G148" s="542"/>
      <c r="H148" s="543"/>
    </row>
    <row r="149" spans="1:8" ht="15.75" customHeight="1">
      <c r="A149" s="546"/>
      <c r="B149" s="561"/>
      <c r="C149" s="490" t="s">
        <v>82</v>
      </c>
      <c r="D149" s="490" t="s">
        <v>19</v>
      </c>
      <c r="E149" s="201" t="s">
        <v>255</v>
      </c>
      <c r="F149" s="95">
        <v>730</v>
      </c>
      <c r="G149" s="96">
        <f aca="true" t="shared" si="6" ref="G149:G154">F149*1.2</f>
        <v>876</v>
      </c>
      <c r="H149" s="536" t="s">
        <v>172</v>
      </c>
    </row>
    <row r="150" spans="1:8" ht="15.75">
      <c r="A150" s="546"/>
      <c r="B150" s="561"/>
      <c r="C150" s="549"/>
      <c r="D150" s="549"/>
      <c r="E150" s="201" t="s">
        <v>20</v>
      </c>
      <c r="F150" s="95">
        <v>1338</v>
      </c>
      <c r="G150" s="96">
        <f t="shared" si="6"/>
        <v>1605.6</v>
      </c>
      <c r="H150" s="572"/>
    </row>
    <row r="151" spans="1:8" ht="15.75">
      <c r="A151" s="546"/>
      <c r="B151" s="561"/>
      <c r="C151" s="549"/>
      <c r="D151" s="549"/>
      <c r="E151" s="201" t="s">
        <v>23</v>
      </c>
      <c r="F151" s="95">
        <v>1951</v>
      </c>
      <c r="G151" s="96">
        <f t="shared" si="6"/>
        <v>2341.2</v>
      </c>
      <c r="H151" s="572"/>
    </row>
    <row r="152" spans="1:8" ht="15.75">
      <c r="A152" s="546"/>
      <c r="B152" s="561"/>
      <c r="C152" s="549"/>
      <c r="D152" s="535"/>
      <c r="E152" s="201" t="s">
        <v>367</v>
      </c>
      <c r="F152" s="95">
        <v>2005</v>
      </c>
      <c r="G152" s="96">
        <f t="shared" si="6"/>
        <v>2406</v>
      </c>
      <c r="H152" s="537"/>
    </row>
    <row r="153" spans="1:8" ht="57" customHeight="1">
      <c r="A153" s="546"/>
      <c r="B153" s="561"/>
      <c r="C153" s="549"/>
      <c r="D153" s="490" t="s">
        <v>19</v>
      </c>
      <c r="E153" s="201" t="s">
        <v>20</v>
      </c>
      <c r="F153" s="95">
        <v>4460</v>
      </c>
      <c r="G153" s="96">
        <f t="shared" si="6"/>
        <v>5352</v>
      </c>
      <c r="H153" s="536" t="s">
        <v>468</v>
      </c>
    </row>
    <row r="154" spans="1:8" ht="57" customHeight="1">
      <c r="A154" s="546"/>
      <c r="B154" s="561"/>
      <c r="C154" s="549"/>
      <c r="D154" s="535"/>
      <c r="E154" s="201" t="s">
        <v>112</v>
      </c>
      <c r="F154" s="95">
        <v>5190</v>
      </c>
      <c r="G154" s="96">
        <f t="shared" si="6"/>
        <v>6228</v>
      </c>
      <c r="H154" s="537"/>
    </row>
    <row r="155" spans="1:8" ht="67.5" customHeight="1">
      <c r="A155" s="546"/>
      <c r="B155" s="561"/>
      <c r="C155" s="549"/>
      <c r="D155" s="201" t="s">
        <v>83</v>
      </c>
      <c r="E155" s="201"/>
      <c r="F155" s="585" t="s">
        <v>84</v>
      </c>
      <c r="G155" s="586"/>
      <c r="H155" s="351" t="s">
        <v>85</v>
      </c>
    </row>
    <row r="156" spans="1:8" ht="15.75" customHeight="1">
      <c r="A156" s="539"/>
      <c r="B156" s="562"/>
      <c r="C156" s="535"/>
      <c r="D156" s="201" t="s">
        <v>19</v>
      </c>
      <c r="E156" s="201" t="s">
        <v>80</v>
      </c>
      <c r="F156" s="95">
        <v>1280</v>
      </c>
      <c r="G156" s="96">
        <f>F156*1.2</f>
        <v>1536</v>
      </c>
      <c r="H156" s="354" t="s">
        <v>174</v>
      </c>
    </row>
    <row r="157" spans="1:8" ht="15.75">
      <c r="A157" s="538">
        <v>20</v>
      </c>
      <c r="B157" s="560" t="s">
        <v>389</v>
      </c>
      <c r="C157" s="494" t="s">
        <v>390</v>
      </c>
      <c r="D157" s="542"/>
      <c r="E157" s="542"/>
      <c r="F157" s="542"/>
      <c r="G157" s="542"/>
      <c r="H157" s="543"/>
    </row>
    <row r="158" spans="1:8" ht="24.75" customHeight="1">
      <c r="A158" s="546"/>
      <c r="B158" s="561"/>
      <c r="C158" s="490" t="s">
        <v>390</v>
      </c>
      <c r="D158" s="490" t="s">
        <v>96</v>
      </c>
      <c r="E158" s="201" t="s">
        <v>469</v>
      </c>
      <c r="F158" s="96">
        <v>4580</v>
      </c>
      <c r="G158" s="96">
        <f>F158*1.2</f>
        <v>5496</v>
      </c>
      <c r="H158" s="536" t="s">
        <v>470</v>
      </c>
    </row>
    <row r="159" spans="1:8" ht="24.75" customHeight="1">
      <c r="A159" s="546"/>
      <c r="B159" s="561"/>
      <c r="C159" s="549"/>
      <c r="D159" s="535"/>
      <c r="E159" s="201" t="s">
        <v>471</v>
      </c>
      <c r="F159" s="96">
        <v>5496</v>
      </c>
      <c r="G159" s="96">
        <f>F159*1.2</f>
        <v>6595.2</v>
      </c>
      <c r="H159" s="537"/>
    </row>
    <row r="160" spans="1:8" ht="24.75" customHeight="1">
      <c r="A160" s="546"/>
      <c r="B160" s="561"/>
      <c r="C160" s="549"/>
      <c r="D160" s="490" t="s">
        <v>96</v>
      </c>
      <c r="E160" s="201" t="s">
        <v>469</v>
      </c>
      <c r="F160" s="96">
        <v>1833</v>
      </c>
      <c r="G160" s="96">
        <f>F160*1.2</f>
        <v>2199.6</v>
      </c>
      <c r="H160" s="536" t="s">
        <v>472</v>
      </c>
    </row>
    <row r="161" spans="1:8" ht="24.75" customHeight="1">
      <c r="A161" s="546"/>
      <c r="B161" s="561"/>
      <c r="C161" s="549"/>
      <c r="D161" s="535"/>
      <c r="E161" s="201" t="s">
        <v>471</v>
      </c>
      <c r="F161" s="96">
        <v>2290</v>
      </c>
      <c r="G161" s="96">
        <f>F161*1.2</f>
        <v>2748</v>
      </c>
      <c r="H161" s="537"/>
    </row>
    <row r="162" spans="1:8" ht="34.5" customHeight="1">
      <c r="A162" s="539"/>
      <c r="B162" s="562"/>
      <c r="C162" s="535"/>
      <c r="D162" s="201" t="s">
        <v>96</v>
      </c>
      <c r="E162" s="201" t="s">
        <v>473</v>
      </c>
      <c r="F162" s="95">
        <v>2996</v>
      </c>
      <c r="G162" s="96">
        <f>F162*1.2</f>
        <v>3595.2</v>
      </c>
      <c r="H162" s="352" t="s">
        <v>474</v>
      </c>
    </row>
    <row r="163" spans="1:8" ht="15.75">
      <c r="A163" s="492" t="s">
        <v>86</v>
      </c>
      <c r="B163" s="594"/>
      <c r="C163" s="494" t="s">
        <v>217</v>
      </c>
      <c r="D163" s="542"/>
      <c r="E163" s="542"/>
      <c r="F163" s="542"/>
      <c r="G163" s="542"/>
      <c r="H163" s="543"/>
    </row>
    <row r="164" spans="1:8" ht="15.75" customHeight="1">
      <c r="A164" s="538">
        <v>21</v>
      </c>
      <c r="B164" s="540" t="s">
        <v>218</v>
      </c>
      <c r="C164" s="490" t="s">
        <v>279</v>
      </c>
      <c r="D164" s="490" t="s">
        <v>19</v>
      </c>
      <c r="E164" s="490" t="s">
        <v>80</v>
      </c>
      <c r="F164" s="587" t="s">
        <v>21</v>
      </c>
      <c r="G164" s="588"/>
      <c r="H164" s="555" t="s">
        <v>90</v>
      </c>
    </row>
    <row r="165" spans="1:8" ht="15.75">
      <c r="A165" s="539"/>
      <c r="B165" s="541"/>
      <c r="C165" s="535"/>
      <c r="D165" s="535"/>
      <c r="E165" s="549"/>
      <c r="F165" s="589"/>
      <c r="G165" s="590"/>
      <c r="H165" s="556"/>
    </row>
    <row r="166" spans="1:8" ht="31.5">
      <c r="A166" s="350">
        <v>22</v>
      </c>
      <c r="B166" s="224" t="s">
        <v>91</v>
      </c>
      <c r="C166" s="201" t="s">
        <v>92</v>
      </c>
      <c r="D166" s="226" t="s">
        <v>19</v>
      </c>
      <c r="E166" s="229" t="s">
        <v>80</v>
      </c>
      <c r="F166" s="591" t="s">
        <v>219</v>
      </c>
      <c r="G166" s="545"/>
      <c r="H166" s="347"/>
    </row>
    <row r="167" spans="1:8" ht="15.75" customHeight="1">
      <c r="A167" s="538">
        <v>23</v>
      </c>
      <c r="B167" s="540" t="s">
        <v>400</v>
      </c>
      <c r="C167" s="490" t="s">
        <v>401</v>
      </c>
      <c r="D167" s="201" t="s">
        <v>83</v>
      </c>
      <c r="E167" s="236"/>
      <c r="F167" s="96">
        <v>7327</v>
      </c>
      <c r="G167" s="96">
        <f>F167*1.2</f>
        <v>8792.4</v>
      </c>
      <c r="H167" s="355" t="s">
        <v>283</v>
      </c>
    </row>
    <row r="168" spans="1:8" ht="15.75" customHeight="1">
      <c r="A168" s="539"/>
      <c r="B168" s="541"/>
      <c r="C168" s="535"/>
      <c r="D168" s="201" t="s">
        <v>83</v>
      </c>
      <c r="E168" s="201"/>
      <c r="F168" s="96">
        <v>30224</v>
      </c>
      <c r="G168" s="96">
        <f>F168*1.2</f>
        <v>36268.799999999996</v>
      </c>
      <c r="H168" s="355" t="s">
        <v>475</v>
      </c>
    </row>
    <row r="169" spans="1:8" ht="15.75" customHeight="1">
      <c r="A169" s="353">
        <v>24</v>
      </c>
      <c r="B169" s="237" t="s">
        <v>220</v>
      </c>
      <c r="C169" s="241" t="s">
        <v>476</v>
      </c>
      <c r="D169" s="201" t="s">
        <v>96</v>
      </c>
      <c r="E169" s="201" t="s">
        <v>80</v>
      </c>
      <c r="F169" s="96">
        <v>212</v>
      </c>
      <c r="G169" s="96">
        <f>F169*1.2</f>
        <v>254.39999999999998</v>
      </c>
      <c r="H169" s="348" t="s">
        <v>477</v>
      </c>
    </row>
    <row r="170" spans="1:8" ht="15.75" customHeight="1">
      <c r="A170" s="350">
        <v>25</v>
      </c>
      <c r="B170" s="224" t="s">
        <v>221</v>
      </c>
      <c r="C170" s="201" t="s">
        <v>191</v>
      </c>
      <c r="D170" s="201" t="s">
        <v>83</v>
      </c>
      <c r="E170" s="201"/>
      <c r="F170" s="95">
        <v>2181.91</v>
      </c>
      <c r="G170" s="96">
        <f>F170*1.2</f>
        <v>2618.292</v>
      </c>
      <c r="H170" s="356"/>
    </row>
    <row r="171" spans="1:8" ht="15.75">
      <c r="A171" s="595" t="s">
        <v>192</v>
      </c>
      <c r="B171" s="596"/>
      <c r="C171" s="494" t="s">
        <v>193</v>
      </c>
      <c r="D171" s="542"/>
      <c r="E171" s="542"/>
      <c r="F171" s="542"/>
      <c r="G171" s="542"/>
      <c r="H171" s="543"/>
    </row>
    <row r="172" spans="1:8" ht="15.75" customHeight="1">
      <c r="A172" s="538">
        <v>26</v>
      </c>
      <c r="B172" s="547" t="s">
        <v>194</v>
      </c>
      <c r="C172" s="490" t="s">
        <v>478</v>
      </c>
      <c r="D172" s="490" t="s">
        <v>479</v>
      </c>
      <c r="E172" s="201" t="s">
        <v>61</v>
      </c>
      <c r="F172" s="220">
        <v>1304</v>
      </c>
      <c r="G172" s="221">
        <f>F172*1.2</f>
        <v>1564.8</v>
      </c>
      <c r="H172" s="555" t="s">
        <v>197</v>
      </c>
    </row>
    <row r="173" spans="1:8" ht="15.75">
      <c r="A173" s="539"/>
      <c r="B173" s="584"/>
      <c r="C173" s="535"/>
      <c r="D173" s="535"/>
      <c r="E173" s="201" t="s">
        <v>149</v>
      </c>
      <c r="F173" s="220">
        <v>1350</v>
      </c>
      <c r="G173" s="221">
        <f>F173*1.2</f>
        <v>1620</v>
      </c>
      <c r="H173" s="556"/>
    </row>
    <row r="174" spans="1:8" ht="15.75" customHeight="1">
      <c r="A174" s="538">
        <v>27</v>
      </c>
      <c r="B174" s="547" t="s">
        <v>288</v>
      </c>
      <c r="C174" s="490" t="s">
        <v>199</v>
      </c>
      <c r="D174" s="490" t="s">
        <v>479</v>
      </c>
      <c r="E174" s="201" t="s">
        <v>61</v>
      </c>
      <c r="F174" s="220">
        <v>98</v>
      </c>
      <c r="G174" s="221">
        <f>F174*1.2</f>
        <v>117.6</v>
      </c>
      <c r="H174" s="555" t="s">
        <v>480</v>
      </c>
    </row>
    <row r="175" spans="1:8" ht="15.75">
      <c r="A175" s="539"/>
      <c r="B175" s="584"/>
      <c r="C175" s="535"/>
      <c r="D175" s="535"/>
      <c r="E175" s="201" t="s">
        <v>23</v>
      </c>
      <c r="F175" s="220">
        <v>140</v>
      </c>
      <c r="G175" s="221">
        <f>F175*1.2</f>
        <v>168</v>
      </c>
      <c r="H175" s="556"/>
    </row>
    <row r="176" spans="1:8" ht="15.75">
      <c r="A176" s="357">
        <v>28</v>
      </c>
      <c r="B176" s="358" t="s">
        <v>481</v>
      </c>
      <c r="C176" s="359" t="s">
        <v>482</v>
      </c>
      <c r="D176" s="359" t="s">
        <v>19</v>
      </c>
      <c r="E176" s="359" t="s">
        <v>293</v>
      </c>
      <c r="F176" s="360">
        <v>973</v>
      </c>
      <c r="G176" s="361">
        <f>F176*1.2</f>
        <v>1167.6</v>
      </c>
      <c r="H176" s="362"/>
    </row>
    <row r="177" spans="1:8" ht="15.75">
      <c r="A177" s="28"/>
      <c r="B177" s="3"/>
      <c r="D177" s="37"/>
      <c r="E177" s="97"/>
      <c r="F177" s="37"/>
      <c r="G177" s="37"/>
      <c r="H177" s="37"/>
    </row>
    <row r="178" spans="1:8" ht="15.75">
      <c r="A178" s="28" t="s">
        <v>222</v>
      </c>
      <c r="B178" s="3"/>
      <c r="D178" s="37"/>
      <c r="E178" s="97"/>
      <c r="F178" s="37"/>
      <c r="G178" s="37"/>
      <c r="H178" s="37"/>
    </row>
    <row r="179" spans="1:8" ht="15.75">
      <c r="A179" s="28"/>
      <c r="B179" s="3"/>
      <c r="D179" s="37"/>
      <c r="E179" s="97"/>
      <c r="F179" s="37"/>
      <c r="G179" s="37"/>
      <c r="H179" s="37"/>
    </row>
    <row r="180" spans="1:8" ht="15.75">
      <c r="A180" s="196" t="s">
        <v>627</v>
      </c>
      <c r="B180" s="238"/>
      <c r="C180" s="197"/>
      <c r="D180" s="198"/>
      <c r="E180" s="239" t="s">
        <v>628</v>
      </c>
      <c r="G180" s="37"/>
      <c r="H180" s="37"/>
    </row>
    <row r="181" spans="1:8" ht="15.75">
      <c r="A181" s="28"/>
      <c r="B181" s="3"/>
      <c r="D181" s="37"/>
      <c r="E181" s="3"/>
      <c r="G181" s="37"/>
      <c r="H181" s="37"/>
    </row>
    <row r="182" spans="1:8" ht="15.75">
      <c r="A182" s="28" t="s">
        <v>101</v>
      </c>
      <c r="B182" s="3"/>
      <c r="D182" s="37"/>
      <c r="E182" s="3" t="s">
        <v>102</v>
      </c>
      <c r="G182" s="3"/>
      <c r="H182" s="37"/>
    </row>
    <row r="183" spans="1:8" ht="15.75">
      <c r="A183" s="28"/>
      <c r="B183" s="3"/>
      <c r="D183" s="37"/>
      <c r="E183" s="3"/>
      <c r="G183" s="3"/>
      <c r="H183" s="37"/>
    </row>
    <row r="184" spans="1:8" ht="15.75">
      <c r="A184" s="28" t="s">
        <v>103</v>
      </c>
      <c r="B184" s="3"/>
      <c r="D184" s="37"/>
      <c r="E184" s="3" t="s">
        <v>329</v>
      </c>
      <c r="G184" s="3"/>
      <c r="H184" s="37"/>
    </row>
    <row r="185" spans="1:8" ht="15.75">
      <c r="A185" s="37"/>
      <c r="B185" s="28"/>
      <c r="D185" s="37"/>
      <c r="E185" s="3"/>
      <c r="G185" s="3"/>
      <c r="H185" s="37"/>
    </row>
    <row r="186" spans="1:8" ht="15.75">
      <c r="A186" s="28" t="s">
        <v>483</v>
      </c>
      <c r="B186" s="3"/>
      <c r="D186" s="98"/>
      <c r="E186" s="3" t="s">
        <v>484</v>
      </c>
      <c r="G186" s="3"/>
      <c r="H186" s="3"/>
    </row>
    <row r="187" spans="2:8" ht="15.75">
      <c r="B187" s="89"/>
      <c r="D187" s="3"/>
      <c r="G187" s="3"/>
      <c r="H187" s="3"/>
    </row>
    <row r="188" spans="2:8" ht="15.75">
      <c r="B188" s="89"/>
      <c r="D188" s="3"/>
      <c r="E188" s="3"/>
      <c r="G188" s="3"/>
      <c r="H188" s="3"/>
    </row>
    <row r="189" spans="4:8" ht="15.75">
      <c r="D189" s="3"/>
      <c r="E189" s="3"/>
      <c r="G189" s="3"/>
      <c r="H189" s="3"/>
    </row>
  </sheetData>
  <sheetProtection/>
  <mergeCells count="208">
    <mergeCell ref="B133:B136"/>
    <mergeCell ref="B139:B141"/>
    <mergeCell ref="B148:B156"/>
    <mergeCell ref="B157:B162"/>
    <mergeCell ref="A163:B163"/>
    <mergeCell ref="A171:B171"/>
    <mergeCell ref="A148:A156"/>
    <mergeCell ref="A157:A162"/>
    <mergeCell ref="A133:A136"/>
    <mergeCell ref="A174:A175"/>
    <mergeCell ref="B174:B175"/>
    <mergeCell ref="C174:C175"/>
    <mergeCell ref="D174:D175"/>
    <mergeCell ref="H174:H175"/>
    <mergeCell ref="B25:B75"/>
    <mergeCell ref="A89:B89"/>
    <mergeCell ref="A90:B90"/>
    <mergeCell ref="B110:B117"/>
    <mergeCell ref="B118:B132"/>
    <mergeCell ref="F166:G166"/>
    <mergeCell ref="C171:H171"/>
    <mergeCell ref="A172:A173"/>
    <mergeCell ref="B172:B173"/>
    <mergeCell ref="C172:C173"/>
    <mergeCell ref="D172:D173"/>
    <mergeCell ref="H172:H173"/>
    <mergeCell ref="D160:D161"/>
    <mergeCell ref="H160:H161"/>
    <mergeCell ref="C163:H163"/>
    <mergeCell ref="A164:A165"/>
    <mergeCell ref="B164:B165"/>
    <mergeCell ref="C164:C165"/>
    <mergeCell ref="D164:D165"/>
    <mergeCell ref="E164:E165"/>
    <mergeCell ref="F164:G165"/>
    <mergeCell ref="H164:H165"/>
    <mergeCell ref="D149:D152"/>
    <mergeCell ref="H149:H152"/>
    <mergeCell ref="F155:G155"/>
    <mergeCell ref="A139:A141"/>
    <mergeCell ref="C139:H139"/>
    <mergeCell ref="C140:C141"/>
    <mergeCell ref="A142:A144"/>
    <mergeCell ref="B142:B144"/>
    <mergeCell ref="A137:A138"/>
    <mergeCell ref="B137:B138"/>
    <mergeCell ref="C137:C138"/>
    <mergeCell ref="D137:D138"/>
    <mergeCell ref="E137:E138"/>
    <mergeCell ref="C148:H148"/>
    <mergeCell ref="H125:H127"/>
    <mergeCell ref="C142:C144"/>
    <mergeCell ref="C133:H133"/>
    <mergeCell ref="C134:C136"/>
    <mergeCell ref="D135:D136"/>
    <mergeCell ref="H135:H136"/>
    <mergeCell ref="H111:H117"/>
    <mergeCell ref="C114:C115"/>
    <mergeCell ref="D114:D115"/>
    <mergeCell ref="E116:E117"/>
    <mergeCell ref="A118:A132"/>
    <mergeCell ref="C118:H118"/>
    <mergeCell ref="C119:C132"/>
    <mergeCell ref="D119:D124"/>
    <mergeCell ref="H119:H121"/>
    <mergeCell ref="H122:H124"/>
    <mergeCell ref="H128:H131"/>
    <mergeCell ref="H94:H95"/>
    <mergeCell ref="H96:H97"/>
    <mergeCell ref="H98:H104"/>
    <mergeCell ref="E99:E104"/>
    <mergeCell ref="F99:F104"/>
    <mergeCell ref="G99:G104"/>
    <mergeCell ref="C109:H109"/>
    <mergeCell ref="C110:H110"/>
    <mergeCell ref="C111:C112"/>
    <mergeCell ref="A94:A108"/>
    <mergeCell ref="B94:B108"/>
    <mergeCell ref="C94:C108"/>
    <mergeCell ref="D94:D104"/>
    <mergeCell ref="D116:D117"/>
    <mergeCell ref="D128:D131"/>
    <mergeCell ref="D105:D106"/>
    <mergeCell ref="A110:A117"/>
    <mergeCell ref="D111:D113"/>
    <mergeCell ref="D125:D127"/>
    <mergeCell ref="C72:C73"/>
    <mergeCell ref="D72:D73"/>
    <mergeCell ref="F77:G77"/>
    <mergeCell ref="F78:G78"/>
    <mergeCell ref="A79:A87"/>
    <mergeCell ref="B79:B87"/>
    <mergeCell ref="C74:C75"/>
    <mergeCell ref="D74:D75"/>
    <mergeCell ref="A76:A78"/>
    <mergeCell ref="B76:B78"/>
    <mergeCell ref="C66:C67"/>
    <mergeCell ref="D66:D67"/>
    <mergeCell ref="C68:C69"/>
    <mergeCell ref="D68:D69"/>
    <mergeCell ref="C70:C71"/>
    <mergeCell ref="D70:D71"/>
    <mergeCell ref="C54:C55"/>
    <mergeCell ref="D54:D55"/>
    <mergeCell ref="C56:C57"/>
    <mergeCell ref="D56:D57"/>
    <mergeCell ref="C58:C59"/>
    <mergeCell ref="D58:D59"/>
    <mergeCell ref="C48:C49"/>
    <mergeCell ref="D48:D49"/>
    <mergeCell ref="C50:C51"/>
    <mergeCell ref="D50:D51"/>
    <mergeCell ref="C52:C53"/>
    <mergeCell ref="D52:D53"/>
    <mergeCell ref="D34:D35"/>
    <mergeCell ref="C36:C37"/>
    <mergeCell ref="D36:D37"/>
    <mergeCell ref="C38:C39"/>
    <mergeCell ref="D38:D39"/>
    <mergeCell ref="C40:C41"/>
    <mergeCell ref="D40:D41"/>
    <mergeCell ref="A19:A21"/>
    <mergeCell ref="B19:B21"/>
    <mergeCell ref="F23:G23"/>
    <mergeCell ref="F24:G24"/>
    <mergeCell ref="C19:C21"/>
    <mergeCell ref="D19:D20"/>
    <mergeCell ref="G4:H4"/>
    <mergeCell ref="A8:H8"/>
    <mergeCell ref="A9:H9"/>
    <mergeCell ref="A10:H10"/>
    <mergeCell ref="A11:H11"/>
    <mergeCell ref="G2:H2"/>
    <mergeCell ref="G3:H3"/>
    <mergeCell ref="G6:H6"/>
    <mergeCell ref="A14:H14"/>
    <mergeCell ref="C15:H15"/>
    <mergeCell ref="A16:A18"/>
    <mergeCell ref="B16:B18"/>
    <mergeCell ref="C16:C18"/>
    <mergeCell ref="D16:D17"/>
    <mergeCell ref="F16:G16"/>
    <mergeCell ref="H16:H18"/>
    <mergeCell ref="F17:G17"/>
    <mergeCell ref="F18:G18"/>
    <mergeCell ref="H19:H21"/>
    <mergeCell ref="A22:A24"/>
    <mergeCell ref="B22:B24"/>
    <mergeCell ref="C22:C24"/>
    <mergeCell ref="D22:D23"/>
    <mergeCell ref="H22:H24"/>
    <mergeCell ref="F19:G19"/>
    <mergeCell ref="F20:G20"/>
    <mergeCell ref="F21:G21"/>
    <mergeCell ref="F22:G22"/>
    <mergeCell ref="D26:D27"/>
    <mergeCell ref="H26:H27"/>
    <mergeCell ref="C28:C29"/>
    <mergeCell ref="D28:D29"/>
    <mergeCell ref="H28:H75"/>
    <mergeCell ref="C30:C31"/>
    <mergeCell ref="D30:D31"/>
    <mergeCell ref="C32:C33"/>
    <mergeCell ref="D32:D33"/>
    <mergeCell ref="C34:C35"/>
    <mergeCell ref="C42:C43"/>
    <mergeCell ref="D42:D43"/>
    <mergeCell ref="C44:C45"/>
    <mergeCell ref="D44:D45"/>
    <mergeCell ref="C46:C47"/>
    <mergeCell ref="D46:D47"/>
    <mergeCell ref="A25:A75"/>
    <mergeCell ref="C25:H25"/>
    <mergeCell ref="C26:C27"/>
    <mergeCell ref="C79:H79"/>
    <mergeCell ref="C60:C61"/>
    <mergeCell ref="D60:D61"/>
    <mergeCell ref="C62:C63"/>
    <mergeCell ref="D62:D63"/>
    <mergeCell ref="C64:C65"/>
    <mergeCell ref="D64:D65"/>
    <mergeCell ref="C80:C82"/>
    <mergeCell ref="D80:D87"/>
    <mergeCell ref="C83:C85"/>
    <mergeCell ref="C86:C87"/>
    <mergeCell ref="A88:H88"/>
    <mergeCell ref="C76:C78"/>
    <mergeCell ref="F76:G76"/>
    <mergeCell ref="C89:H89"/>
    <mergeCell ref="F91:G91"/>
    <mergeCell ref="A92:A93"/>
    <mergeCell ref="B92:B93"/>
    <mergeCell ref="C92:C93"/>
    <mergeCell ref="D92:D93"/>
    <mergeCell ref="H92:H93"/>
    <mergeCell ref="C90:H90"/>
    <mergeCell ref="F92:G92"/>
    <mergeCell ref="F93:G93"/>
    <mergeCell ref="D153:D154"/>
    <mergeCell ref="H153:H154"/>
    <mergeCell ref="D158:D159"/>
    <mergeCell ref="H158:H159"/>
    <mergeCell ref="A167:A168"/>
    <mergeCell ref="B167:B168"/>
    <mergeCell ref="C167:C168"/>
    <mergeCell ref="C157:H157"/>
    <mergeCell ref="C158:C162"/>
    <mergeCell ref="C149:C15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00390625" style="12" customWidth="1"/>
    <col min="2" max="2" width="13.00390625" style="12" customWidth="1"/>
    <col min="3" max="3" width="78.28125" style="12" customWidth="1"/>
    <col min="4" max="4" width="16.28125" style="12" customWidth="1"/>
    <col min="5" max="5" width="22.57421875" style="12" customWidth="1"/>
    <col min="6" max="6" width="15.8515625" style="12" customWidth="1"/>
    <col min="7" max="7" width="15.8515625" style="15" customWidth="1"/>
    <col min="8" max="8" width="79.140625" style="14" customWidth="1"/>
    <col min="9" max="16384" width="9.140625" style="13" customWidth="1"/>
  </cols>
  <sheetData>
    <row r="1" spans="7:8" ht="15.75">
      <c r="G1" s="1"/>
      <c r="H1" s="3"/>
    </row>
    <row r="2" spans="7:8" ht="15.75">
      <c r="G2" s="398" t="s">
        <v>0</v>
      </c>
      <c r="H2" s="398"/>
    </row>
    <row r="3" spans="7:8" ht="15.75">
      <c r="G3" s="399" t="s">
        <v>1</v>
      </c>
      <c r="H3" s="399"/>
    </row>
    <row r="4" spans="7:8" ht="15.75">
      <c r="G4" s="400" t="s">
        <v>2</v>
      </c>
      <c r="H4" s="400"/>
    </row>
    <row r="5" spans="7:8" ht="15.75">
      <c r="G5" s="401"/>
      <c r="H5" s="401"/>
    </row>
    <row r="6" spans="7:8" ht="15.75">
      <c r="G6" s="402" t="s">
        <v>3</v>
      </c>
      <c r="H6" s="402"/>
    </row>
    <row r="7" spans="7:8" ht="15.75">
      <c r="G7" s="106"/>
      <c r="H7" s="105"/>
    </row>
    <row r="8" spans="1:8" ht="15.75">
      <c r="A8" s="625" t="s">
        <v>622</v>
      </c>
      <c r="B8" s="625"/>
      <c r="C8" s="625"/>
      <c r="D8" s="625"/>
      <c r="E8" s="625"/>
      <c r="F8" s="625"/>
      <c r="G8" s="625"/>
      <c r="H8" s="625"/>
    </row>
    <row r="9" spans="1:8" ht="15.75">
      <c r="A9" s="625" t="s">
        <v>623</v>
      </c>
      <c r="B9" s="625"/>
      <c r="C9" s="625"/>
      <c r="D9" s="625"/>
      <c r="E9" s="625"/>
      <c r="F9" s="625"/>
      <c r="G9" s="625"/>
      <c r="H9" s="625"/>
    </row>
    <row r="10" spans="1:8" s="3" customFormat="1" ht="15.75" customHeight="1">
      <c r="A10" s="396" t="s">
        <v>653</v>
      </c>
      <c r="B10" s="396"/>
      <c r="C10" s="396"/>
      <c r="D10" s="396"/>
      <c r="E10" s="396"/>
      <c r="F10" s="396"/>
      <c r="G10" s="396"/>
      <c r="H10" s="396"/>
    </row>
    <row r="11" spans="1:8" ht="15.75">
      <c r="A11" s="118"/>
      <c r="B11" s="118"/>
      <c r="C11" s="118"/>
      <c r="D11" s="118"/>
      <c r="E11" s="118"/>
      <c r="F11" s="118"/>
      <c r="G11" s="118"/>
      <c r="H11" s="118"/>
    </row>
    <row r="12" spans="1:8" ht="47.25">
      <c r="A12" s="337" t="s">
        <v>5</v>
      </c>
      <c r="B12" s="337" t="s">
        <v>6</v>
      </c>
      <c r="C12" s="337" t="s">
        <v>7</v>
      </c>
      <c r="D12" s="337" t="s">
        <v>8</v>
      </c>
      <c r="E12" s="337" t="s">
        <v>9</v>
      </c>
      <c r="F12" s="337" t="s">
        <v>10</v>
      </c>
      <c r="G12" s="338" t="s">
        <v>11</v>
      </c>
      <c r="H12" s="337" t="s">
        <v>12</v>
      </c>
    </row>
    <row r="13" spans="1:8" ht="15.75" customHeight="1">
      <c r="A13" s="624" t="s">
        <v>13</v>
      </c>
      <c r="B13" s="624"/>
      <c r="C13" s="624"/>
      <c r="D13" s="624"/>
      <c r="E13" s="624"/>
      <c r="F13" s="624"/>
      <c r="G13" s="624"/>
      <c r="H13" s="624"/>
    </row>
    <row r="14" spans="1:8" ht="15.75" customHeight="1">
      <c r="A14" s="605" t="s">
        <v>14</v>
      </c>
      <c r="B14" s="606"/>
      <c r="C14" s="624" t="s">
        <v>223</v>
      </c>
      <c r="D14" s="624"/>
      <c r="E14" s="624"/>
      <c r="F14" s="624"/>
      <c r="G14" s="624"/>
      <c r="H14" s="624"/>
    </row>
    <row r="15" spans="1:8" ht="15.75" customHeight="1">
      <c r="A15" s="599" t="s">
        <v>16</v>
      </c>
      <c r="B15" s="610" t="s">
        <v>17</v>
      </c>
      <c r="C15" s="608" t="s">
        <v>18</v>
      </c>
      <c r="D15" s="599" t="s">
        <v>19</v>
      </c>
      <c r="E15" s="134" t="s">
        <v>20</v>
      </c>
      <c r="F15" s="597" t="s">
        <v>21</v>
      </c>
      <c r="G15" s="598"/>
      <c r="H15" s="599" t="s">
        <v>224</v>
      </c>
    </row>
    <row r="16" spans="1:8" ht="21.75" customHeight="1">
      <c r="A16" s="600"/>
      <c r="B16" s="611"/>
      <c r="C16" s="609"/>
      <c r="D16" s="601"/>
      <c r="E16" s="134" t="s">
        <v>23</v>
      </c>
      <c r="F16" s="597" t="s">
        <v>21</v>
      </c>
      <c r="G16" s="598"/>
      <c r="H16" s="600"/>
    </row>
    <row r="17" spans="1:8" ht="21.75" customHeight="1">
      <c r="A17" s="601"/>
      <c r="B17" s="612"/>
      <c r="C17" s="614"/>
      <c r="D17" s="242" t="s">
        <v>24</v>
      </c>
      <c r="E17" s="194"/>
      <c r="F17" s="597" t="s">
        <v>21</v>
      </c>
      <c r="G17" s="598"/>
      <c r="H17" s="601"/>
    </row>
    <row r="18" spans="1:8" ht="21.75" customHeight="1">
      <c r="A18" s="599" t="s">
        <v>25</v>
      </c>
      <c r="B18" s="610" t="s">
        <v>26</v>
      </c>
      <c r="C18" s="608" t="s">
        <v>27</v>
      </c>
      <c r="D18" s="599" t="s">
        <v>19</v>
      </c>
      <c r="E18" s="134" t="s">
        <v>20</v>
      </c>
      <c r="F18" s="597" t="s">
        <v>21</v>
      </c>
      <c r="G18" s="598"/>
      <c r="H18" s="599" t="s">
        <v>225</v>
      </c>
    </row>
    <row r="19" spans="1:8" ht="21.75" customHeight="1">
      <c r="A19" s="600"/>
      <c r="B19" s="611"/>
      <c r="C19" s="609"/>
      <c r="D19" s="601"/>
      <c r="E19" s="134" t="s">
        <v>23</v>
      </c>
      <c r="F19" s="597" t="s">
        <v>21</v>
      </c>
      <c r="G19" s="598"/>
      <c r="H19" s="600"/>
    </row>
    <row r="20" spans="1:8" ht="21.75" customHeight="1">
      <c r="A20" s="601"/>
      <c r="B20" s="612"/>
      <c r="C20" s="614"/>
      <c r="D20" s="242" t="s">
        <v>24</v>
      </c>
      <c r="E20" s="194"/>
      <c r="F20" s="597" t="s">
        <v>21</v>
      </c>
      <c r="G20" s="598"/>
      <c r="H20" s="601"/>
    </row>
    <row r="21" spans="1:8" ht="21.75" customHeight="1">
      <c r="A21" s="599" t="s">
        <v>29</v>
      </c>
      <c r="B21" s="610" t="s">
        <v>30</v>
      </c>
      <c r="C21" s="608" t="s">
        <v>31</v>
      </c>
      <c r="D21" s="599" t="s">
        <v>19</v>
      </c>
      <c r="E21" s="134" t="s">
        <v>20</v>
      </c>
      <c r="F21" s="597" t="s">
        <v>21</v>
      </c>
      <c r="G21" s="598"/>
      <c r="H21" s="599" t="s">
        <v>225</v>
      </c>
    </row>
    <row r="22" spans="1:8" ht="21.75" customHeight="1">
      <c r="A22" s="600"/>
      <c r="B22" s="611"/>
      <c r="C22" s="609"/>
      <c r="D22" s="601"/>
      <c r="E22" s="134" t="s">
        <v>23</v>
      </c>
      <c r="F22" s="597" t="s">
        <v>21</v>
      </c>
      <c r="G22" s="598"/>
      <c r="H22" s="600"/>
    </row>
    <row r="23" spans="1:8" ht="21.75" customHeight="1">
      <c r="A23" s="601"/>
      <c r="B23" s="612"/>
      <c r="C23" s="614"/>
      <c r="D23" s="170" t="s">
        <v>24</v>
      </c>
      <c r="E23" s="194"/>
      <c r="F23" s="597" t="s">
        <v>21</v>
      </c>
      <c r="G23" s="598"/>
      <c r="H23" s="601"/>
    </row>
    <row r="24" spans="1:8" ht="21.75" customHeight="1">
      <c r="A24" s="599" t="s">
        <v>32</v>
      </c>
      <c r="B24" s="610" t="s">
        <v>33</v>
      </c>
      <c r="C24" s="605" t="s">
        <v>34</v>
      </c>
      <c r="D24" s="607"/>
      <c r="E24" s="607"/>
      <c r="F24" s="607"/>
      <c r="G24" s="607"/>
      <c r="H24" s="606"/>
    </row>
    <row r="25" spans="1:8" ht="15.75" customHeight="1">
      <c r="A25" s="600"/>
      <c r="B25" s="611"/>
      <c r="C25" s="600" t="s">
        <v>226</v>
      </c>
      <c r="D25" s="141" t="s">
        <v>19</v>
      </c>
      <c r="E25" s="141" t="s">
        <v>20</v>
      </c>
      <c r="F25" s="243">
        <v>3837</v>
      </c>
      <c r="G25" s="243">
        <f>F25*1.2</f>
        <v>4604.4</v>
      </c>
      <c r="H25" s="608" t="s">
        <v>705</v>
      </c>
    </row>
    <row r="26" spans="1:8" ht="15.75" customHeight="1">
      <c r="A26" s="600"/>
      <c r="B26" s="611"/>
      <c r="C26" s="601"/>
      <c r="D26" s="134" t="s">
        <v>19</v>
      </c>
      <c r="E26" s="134" t="s">
        <v>23</v>
      </c>
      <c r="F26" s="244">
        <v>6418</v>
      </c>
      <c r="G26" s="243">
        <f aca="true" t="shared" si="0" ref="G26:G52">F26*1.2</f>
        <v>7701.599999999999</v>
      </c>
      <c r="H26" s="609"/>
    </row>
    <row r="27" spans="1:8" ht="15.75">
      <c r="A27" s="600"/>
      <c r="B27" s="611"/>
      <c r="C27" s="599" t="s">
        <v>227</v>
      </c>
      <c r="D27" s="134" t="s">
        <v>19</v>
      </c>
      <c r="E27" s="134" t="s">
        <v>20</v>
      </c>
      <c r="F27" s="244">
        <v>4624</v>
      </c>
      <c r="G27" s="243">
        <f t="shared" si="0"/>
        <v>5548.8</v>
      </c>
      <c r="H27" s="609"/>
    </row>
    <row r="28" spans="1:8" ht="15.75">
      <c r="A28" s="600"/>
      <c r="B28" s="611"/>
      <c r="C28" s="601"/>
      <c r="D28" s="134" t="s">
        <v>19</v>
      </c>
      <c r="E28" s="134" t="s">
        <v>23</v>
      </c>
      <c r="F28" s="244">
        <v>7007</v>
      </c>
      <c r="G28" s="243">
        <f t="shared" si="0"/>
        <v>8408.4</v>
      </c>
      <c r="H28" s="609"/>
    </row>
    <row r="29" spans="1:8" ht="15.75">
      <c r="A29" s="600"/>
      <c r="B29" s="611"/>
      <c r="C29" s="599" t="s">
        <v>228</v>
      </c>
      <c r="D29" s="134" t="s">
        <v>19</v>
      </c>
      <c r="E29" s="134" t="s">
        <v>20</v>
      </c>
      <c r="F29" s="244">
        <v>5530</v>
      </c>
      <c r="G29" s="243">
        <f t="shared" si="0"/>
        <v>6636</v>
      </c>
      <c r="H29" s="609"/>
    </row>
    <row r="30" spans="1:8" ht="15.75">
      <c r="A30" s="600"/>
      <c r="B30" s="611"/>
      <c r="C30" s="601"/>
      <c r="D30" s="134" t="s">
        <v>19</v>
      </c>
      <c r="E30" s="134" t="s">
        <v>23</v>
      </c>
      <c r="F30" s="244">
        <v>8151</v>
      </c>
      <c r="G30" s="243">
        <f t="shared" si="0"/>
        <v>9781.199999999999</v>
      </c>
      <c r="H30" s="609"/>
    </row>
    <row r="31" spans="1:8" ht="15.75">
      <c r="A31" s="600"/>
      <c r="B31" s="611"/>
      <c r="C31" s="599" t="s">
        <v>229</v>
      </c>
      <c r="D31" s="134" t="s">
        <v>19</v>
      </c>
      <c r="E31" s="134" t="s">
        <v>20</v>
      </c>
      <c r="F31" s="244">
        <v>5747</v>
      </c>
      <c r="G31" s="243">
        <f t="shared" si="0"/>
        <v>6896.4</v>
      </c>
      <c r="H31" s="609"/>
    </row>
    <row r="32" spans="1:8" ht="15.75">
      <c r="A32" s="600"/>
      <c r="B32" s="611"/>
      <c r="C32" s="601"/>
      <c r="D32" s="134" t="s">
        <v>19</v>
      </c>
      <c r="E32" s="134" t="s">
        <v>23</v>
      </c>
      <c r="F32" s="244">
        <v>8534</v>
      </c>
      <c r="G32" s="243">
        <f t="shared" si="0"/>
        <v>10240.8</v>
      </c>
      <c r="H32" s="609"/>
    </row>
    <row r="33" spans="1:8" ht="15.75">
      <c r="A33" s="600"/>
      <c r="B33" s="611"/>
      <c r="C33" s="599" t="s">
        <v>230</v>
      </c>
      <c r="D33" s="134" t="s">
        <v>19</v>
      </c>
      <c r="E33" s="134" t="s">
        <v>20</v>
      </c>
      <c r="F33" s="244">
        <v>6644</v>
      </c>
      <c r="G33" s="243">
        <f t="shared" si="0"/>
        <v>7972.799999999999</v>
      </c>
      <c r="H33" s="609"/>
    </row>
    <row r="34" spans="1:8" ht="15.75">
      <c r="A34" s="600"/>
      <c r="B34" s="611"/>
      <c r="C34" s="601"/>
      <c r="D34" s="134" t="s">
        <v>19</v>
      </c>
      <c r="E34" s="134" t="s">
        <v>23</v>
      </c>
      <c r="F34" s="244">
        <v>9221</v>
      </c>
      <c r="G34" s="243">
        <f t="shared" si="0"/>
        <v>11065.199999999999</v>
      </c>
      <c r="H34" s="609"/>
    </row>
    <row r="35" spans="1:8" ht="15.75">
      <c r="A35" s="600"/>
      <c r="B35" s="611"/>
      <c r="C35" s="599" t="s">
        <v>231</v>
      </c>
      <c r="D35" s="134" t="s">
        <v>19</v>
      </c>
      <c r="E35" s="134" t="s">
        <v>20</v>
      </c>
      <c r="F35" s="244">
        <v>6679</v>
      </c>
      <c r="G35" s="243">
        <f t="shared" si="0"/>
        <v>8014.799999999999</v>
      </c>
      <c r="H35" s="609"/>
    </row>
    <row r="36" spans="1:8" ht="15.75">
      <c r="A36" s="600"/>
      <c r="B36" s="611"/>
      <c r="C36" s="601"/>
      <c r="D36" s="134" t="s">
        <v>19</v>
      </c>
      <c r="E36" s="134" t="s">
        <v>23</v>
      </c>
      <c r="F36" s="244">
        <v>9588</v>
      </c>
      <c r="G36" s="243">
        <f t="shared" si="0"/>
        <v>11505.6</v>
      </c>
      <c r="H36" s="609"/>
    </row>
    <row r="37" spans="1:8" ht="15.75">
      <c r="A37" s="600"/>
      <c r="B37" s="611"/>
      <c r="C37" s="599" t="s">
        <v>232</v>
      </c>
      <c r="D37" s="134" t="s">
        <v>19</v>
      </c>
      <c r="E37" s="134" t="s">
        <v>20</v>
      </c>
      <c r="F37" s="244">
        <v>10316</v>
      </c>
      <c r="G37" s="243">
        <f t="shared" si="0"/>
        <v>12379.199999999999</v>
      </c>
      <c r="H37" s="609"/>
    </row>
    <row r="38" spans="1:8" ht="15.75">
      <c r="A38" s="600"/>
      <c r="B38" s="611"/>
      <c r="C38" s="601"/>
      <c r="D38" s="134" t="s">
        <v>19</v>
      </c>
      <c r="E38" s="134" t="s">
        <v>23</v>
      </c>
      <c r="F38" s="244">
        <v>13952</v>
      </c>
      <c r="G38" s="243">
        <f t="shared" si="0"/>
        <v>16742.399999999998</v>
      </c>
      <c r="H38" s="609"/>
    </row>
    <row r="39" spans="1:8" ht="15.75">
      <c r="A39" s="600"/>
      <c r="B39" s="611"/>
      <c r="C39" s="599" t="s">
        <v>233</v>
      </c>
      <c r="D39" s="134" t="s">
        <v>19</v>
      </c>
      <c r="E39" s="134" t="s">
        <v>20</v>
      </c>
      <c r="F39" s="244">
        <v>13250</v>
      </c>
      <c r="G39" s="243">
        <f t="shared" si="0"/>
        <v>15900</v>
      </c>
      <c r="H39" s="609"/>
    </row>
    <row r="40" spans="1:8" ht="15.75">
      <c r="A40" s="600"/>
      <c r="B40" s="611"/>
      <c r="C40" s="601"/>
      <c r="D40" s="134" t="s">
        <v>19</v>
      </c>
      <c r="E40" s="134" t="s">
        <v>23</v>
      </c>
      <c r="F40" s="244">
        <v>15407</v>
      </c>
      <c r="G40" s="243">
        <f t="shared" si="0"/>
        <v>18488.399999999998</v>
      </c>
      <c r="H40" s="609"/>
    </row>
    <row r="41" spans="1:8" ht="15.75">
      <c r="A41" s="600"/>
      <c r="B41" s="611"/>
      <c r="C41" s="599" t="s">
        <v>234</v>
      </c>
      <c r="D41" s="134" t="s">
        <v>19</v>
      </c>
      <c r="E41" s="134" t="s">
        <v>20</v>
      </c>
      <c r="F41" s="244">
        <v>15900</v>
      </c>
      <c r="G41" s="243">
        <f t="shared" si="0"/>
        <v>19080</v>
      </c>
      <c r="H41" s="609"/>
    </row>
    <row r="42" spans="1:8" ht="15.75">
      <c r="A42" s="600"/>
      <c r="B42" s="611"/>
      <c r="C42" s="601"/>
      <c r="D42" s="134" t="s">
        <v>19</v>
      </c>
      <c r="E42" s="134" t="s">
        <v>23</v>
      </c>
      <c r="F42" s="244">
        <v>19875</v>
      </c>
      <c r="G42" s="243">
        <f t="shared" si="0"/>
        <v>23850</v>
      </c>
      <c r="H42" s="609"/>
    </row>
    <row r="43" spans="1:8" ht="15.75">
      <c r="A43" s="600"/>
      <c r="B43" s="611"/>
      <c r="C43" s="600" t="s">
        <v>235</v>
      </c>
      <c r="D43" s="134" t="s">
        <v>19</v>
      </c>
      <c r="E43" s="134" t="s">
        <v>20</v>
      </c>
      <c r="F43" s="244">
        <v>20731</v>
      </c>
      <c r="G43" s="243">
        <f t="shared" si="0"/>
        <v>24877.2</v>
      </c>
      <c r="H43" s="609"/>
    </row>
    <row r="44" spans="1:8" ht="15.75">
      <c r="A44" s="600"/>
      <c r="B44" s="611"/>
      <c r="C44" s="601"/>
      <c r="D44" s="134" t="s">
        <v>19</v>
      </c>
      <c r="E44" s="134" t="s">
        <v>23</v>
      </c>
      <c r="F44" s="244">
        <v>25488</v>
      </c>
      <c r="G44" s="243">
        <f t="shared" si="0"/>
        <v>30585.6</v>
      </c>
      <c r="H44" s="609"/>
    </row>
    <row r="45" spans="1:8" ht="15.75">
      <c r="A45" s="600"/>
      <c r="B45" s="611"/>
      <c r="C45" s="600" t="s">
        <v>236</v>
      </c>
      <c r="D45" s="134" t="s">
        <v>19</v>
      </c>
      <c r="E45" s="134" t="s">
        <v>20</v>
      </c>
      <c r="F45" s="244">
        <v>26317</v>
      </c>
      <c r="G45" s="243">
        <f t="shared" si="0"/>
        <v>31580.399999999998</v>
      </c>
      <c r="H45" s="609"/>
    </row>
    <row r="46" spans="1:8" ht="15.75">
      <c r="A46" s="600"/>
      <c r="B46" s="611"/>
      <c r="C46" s="601"/>
      <c r="D46" s="134" t="s">
        <v>19</v>
      </c>
      <c r="E46" s="134" t="s">
        <v>23</v>
      </c>
      <c r="F46" s="244">
        <v>31409</v>
      </c>
      <c r="G46" s="243">
        <f t="shared" si="0"/>
        <v>37690.799999999996</v>
      </c>
      <c r="H46" s="609"/>
    </row>
    <row r="47" spans="1:8" ht="15.75">
      <c r="A47" s="600"/>
      <c r="B47" s="611"/>
      <c r="C47" s="599" t="s">
        <v>237</v>
      </c>
      <c r="D47" s="134" t="s">
        <v>19</v>
      </c>
      <c r="E47" s="134" t="s">
        <v>20</v>
      </c>
      <c r="F47" s="244">
        <v>32136</v>
      </c>
      <c r="G47" s="243">
        <f t="shared" si="0"/>
        <v>38563.2</v>
      </c>
      <c r="H47" s="609"/>
    </row>
    <row r="48" spans="1:8" ht="15.75">
      <c r="A48" s="600"/>
      <c r="B48" s="611"/>
      <c r="C48" s="601"/>
      <c r="D48" s="134" t="s">
        <v>19</v>
      </c>
      <c r="E48" s="134" t="s">
        <v>23</v>
      </c>
      <c r="F48" s="244">
        <v>38683</v>
      </c>
      <c r="G48" s="243">
        <f t="shared" si="0"/>
        <v>46419.6</v>
      </c>
      <c r="H48" s="609"/>
    </row>
    <row r="49" spans="1:8" ht="15.75">
      <c r="A49" s="600"/>
      <c r="B49" s="611"/>
      <c r="C49" s="599" t="s">
        <v>238</v>
      </c>
      <c r="D49" s="134" t="s">
        <v>19</v>
      </c>
      <c r="E49" s="134" t="s">
        <v>20</v>
      </c>
      <c r="F49" s="244">
        <v>38851</v>
      </c>
      <c r="G49" s="243">
        <f t="shared" si="0"/>
        <v>46621.2</v>
      </c>
      <c r="H49" s="609"/>
    </row>
    <row r="50" spans="1:8" ht="15.75">
      <c r="A50" s="600"/>
      <c r="B50" s="611"/>
      <c r="C50" s="601"/>
      <c r="D50" s="134" t="s">
        <v>19</v>
      </c>
      <c r="E50" s="134" t="s">
        <v>23</v>
      </c>
      <c r="F50" s="244">
        <v>47229</v>
      </c>
      <c r="G50" s="243">
        <f t="shared" si="0"/>
        <v>56674.799999999996</v>
      </c>
      <c r="H50" s="609"/>
    </row>
    <row r="51" spans="1:8" ht="15.75">
      <c r="A51" s="600"/>
      <c r="B51" s="611"/>
      <c r="C51" s="599" t="s">
        <v>239</v>
      </c>
      <c r="D51" s="134" t="s">
        <v>19</v>
      </c>
      <c r="E51" s="134" t="s">
        <v>20</v>
      </c>
      <c r="F51" s="244">
        <v>34974</v>
      </c>
      <c r="G51" s="243">
        <f t="shared" si="0"/>
        <v>41968.799999999996</v>
      </c>
      <c r="H51" s="609"/>
    </row>
    <row r="52" spans="1:8" ht="15.75">
      <c r="A52" s="601"/>
      <c r="B52" s="612"/>
      <c r="C52" s="601"/>
      <c r="D52" s="134" t="s">
        <v>19</v>
      </c>
      <c r="E52" s="134" t="s">
        <v>23</v>
      </c>
      <c r="F52" s="244">
        <v>41565</v>
      </c>
      <c r="G52" s="243">
        <f t="shared" si="0"/>
        <v>49878</v>
      </c>
      <c r="H52" s="614"/>
    </row>
    <row r="53" spans="1:8" ht="15.75" customHeight="1">
      <c r="A53" s="608" t="s">
        <v>42</v>
      </c>
      <c r="B53" s="615" t="s">
        <v>43</v>
      </c>
      <c r="C53" s="618" t="s">
        <v>210</v>
      </c>
      <c r="D53" s="619"/>
      <c r="E53" s="619"/>
      <c r="F53" s="619"/>
      <c r="G53" s="619"/>
      <c r="H53" s="620"/>
    </row>
    <row r="54" spans="1:8" ht="15.75" customHeight="1">
      <c r="A54" s="609"/>
      <c r="B54" s="616"/>
      <c r="C54" s="621" t="s">
        <v>45</v>
      </c>
      <c r="D54" s="621" t="s">
        <v>19</v>
      </c>
      <c r="E54" s="207" t="s">
        <v>20</v>
      </c>
      <c r="F54" s="265">
        <v>5989</v>
      </c>
      <c r="G54" s="266">
        <f>F54*1.2</f>
        <v>7186.8</v>
      </c>
      <c r="H54" s="205" t="s">
        <v>46</v>
      </c>
    </row>
    <row r="55" spans="1:8" ht="15.75" customHeight="1">
      <c r="A55" s="609"/>
      <c r="B55" s="616"/>
      <c r="C55" s="622"/>
      <c r="D55" s="622"/>
      <c r="E55" s="207" t="s">
        <v>20</v>
      </c>
      <c r="F55" s="267">
        <v>6609</v>
      </c>
      <c r="G55" s="266">
        <f>F55*1.2</f>
        <v>7930.799999999999</v>
      </c>
      <c r="H55" s="205" t="s">
        <v>240</v>
      </c>
    </row>
    <row r="56" spans="1:8" ht="15.75">
      <c r="A56" s="609"/>
      <c r="B56" s="616"/>
      <c r="C56" s="623"/>
      <c r="D56" s="623"/>
      <c r="E56" s="207" t="s">
        <v>23</v>
      </c>
      <c r="F56" s="268">
        <v>6707</v>
      </c>
      <c r="G56" s="266">
        <f aca="true" t="shared" si="1" ref="G56:G61">F56*1.2</f>
        <v>8048.4</v>
      </c>
      <c r="H56" s="317"/>
    </row>
    <row r="57" spans="1:8" ht="15.75" customHeight="1">
      <c r="A57" s="609"/>
      <c r="B57" s="616"/>
      <c r="C57" s="621" t="s">
        <v>47</v>
      </c>
      <c r="D57" s="621" t="s">
        <v>19</v>
      </c>
      <c r="E57" s="207" t="s">
        <v>20</v>
      </c>
      <c r="F57" s="267">
        <v>4503</v>
      </c>
      <c r="G57" s="266">
        <f t="shared" si="1"/>
        <v>5403.599999999999</v>
      </c>
      <c r="H57" s="205" t="s">
        <v>46</v>
      </c>
    </row>
    <row r="58" spans="1:8" ht="15.75" customHeight="1">
      <c r="A58" s="609"/>
      <c r="B58" s="616"/>
      <c r="C58" s="622"/>
      <c r="D58" s="622"/>
      <c r="E58" s="207" t="s">
        <v>20</v>
      </c>
      <c r="F58" s="267">
        <v>5123</v>
      </c>
      <c r="G58" s="266">
        <f t="shared" si="1"/>
        <v>6147.599999999999</v>
      </c>
      <c r="H58" s="205" t="s">
        <v>240</v>
      </c>
    </row>
    <row r="59" spans="1:8" ht="15.75">
      <c r="A59" s="609"/>
      <c r="B59" s="616"/>
      <c r="C59" s="623"/>
      <c r="D59" s="623"/>
      <c r="E59" s="207" t="s">
        <v>23</v>
      </c>
      <c r="F59" s="267">
        <v>5123</v>
      </c>
      <c r="G59" s="266">
        <f t="shared" si="1"/>
        <v>6147.599999999999</v>
      </c>
      <c r="H59" s="317"/>
    </row>
    <row r="60" spans="1:8" ht="15.75" customHeight="1">
      <c r="A60" s="609"/>
      <c r="B60" s="616"/>
      <c r="C60" s="621" t="s">
        <v>47</v>
      </c>
      <c r="D60" s="621" t="s">
        <v>19</v>
      </c>
      <c r="E60" s="207" t="s">
        <v>20</v>
      </c>
      <c r="F60" s="267">
        <v>4163</v>
      </c>
      <c r="G60" s="266">
        <f t="shared" si="1"/>
        <v>4995.599999999999</v>
      </c>
      <c r="H60" s="207" t="s">
        <v>241</v>
      </c>
    </row>
    <row r="61" spans="1:8" ht="15.75" customHeight="1">
      <c r="A61" s="614"/>
      <c r="B61" s="617"/>
      <c r="C61" s="623"/>
      <c r="D61" s="623"/>
      <c r="E61" s="207" t="s">
        <v>23</v>
      </c>
      <c r="F61" s="267">
        <v>4261</v>
      </c>
      <c r="G61" s="266">
        <f t="shared" si="1"/>
        <v>5113.2</v>
      </c>
      <c r="H61" s="207" t="s">
        <v>241</v>
      </c>
    </row>
    <row r="62" spans="1:8" ht="15.75" customHeight="1">
      <c r="A62" s="613" t="s">
        <v>48</v>
      </c>
      <c r="B62" s="610" t="s">
        <v>49</v>
      </c>
      <c r="C62" s="599" t="s">
        <v>50</v>
      </c>
      <c r="D62" s="599" t="s">
        <v>19</v>
      </c>
      <c r="E62" s="134" t="s">
        <v>20</v>
      </c>
      <c r="F62" s="597" t="s">
        <v>21</v>
      </c>
      <c r="G62" s="598"/>
      <c r="H62" s="599"/>
    </row>
    <row r="63" spans="1:8" ht="15.75" customHeight="1">
      <c r="A63" s="613"/>
      <c r="B63" s="611"/>
      <c r="C63" s="600"/>
      <c r="D63" s="601"/>
      <c r="E63" s="246" t="s">
        <v>23</v>
      </c>
      <c r="F63" s="597" t="s">
        <v>21</v>
      </c>
      <c r="G63" s="598"/>
      <c r="H63" s="600"/>
    </row>
    <row r="64" spans="1:8" ht="15.75">
      <c r="A64" s="613"/>
      <c r="B64" s="612"/>
      <c r="C64" s="601"/>
      <c r="D64" s="141" t="s">
        <v>24</v>
      </c>
      <c r="E64" s="134" t="s">
        <v>24</v>
      </c>
      <c r="F64" s="597" t="s">
        <v>21</v>
      </c>
      <c r="G64" s="598"/>
      <c r="H64" s="601"/>
    </row>
    <row r="65" spans="1:8" ht="15.75" customHeight="1">
      <c r="A65" s="602" t="s">
        <v>51</v>
      </c>
      <c r="B65" s="603"/>
      <c r="C65" s="603"/>
      <c r="D65" s="603"/>
      <c r="E65" s="603"/>
      <c r="F65" s="603"/>
      <c r="G65" s="603"/>
      <c r="H65" s="604"/>
    </row>
    <row r="66" spans="1:8" ht="15.75" customHeight="1">
      <c r="A66" s="605" t="s">
        <v>52</v>
      </c>
      <c r="B66" s="606"/>
      <c r="C66" s="605" t="s">
        <v>53</v>
      </c>
      <c r="D66" s="607"/>
      <c r="E66" s="607"/>
      <c r="F66" s="607"/>
      <c r="G66" s="607"/>
      <c r="H66" s="606"/>
    </row>
    <row r="67" spans="1:8" ht="15.75">
      <c r="A67" s="608">
        <v>7</v>
      </c>
      <c r="B67" s="610" t="s">
        <v>140</v>
      </c>
      <c r="C67" s="599" t="s">
        <v>56</v>
      </c>
      <c r="D67" s="599" t="s">
        <v>19</v>
      </c>
      <c r="E67" s="140" t="s">
        <v>20</v>
      </c>
      <c r="F67" s="597" t="s">
        <v>21</v>
      </c>
      <c r="G67" s="598"/>
      <c r="H67" s="599"/>
    </row>
    <row r="68" spans="1:8" ht="15.75">
      <c r="A68" s="609"/>
      <c r="B68" s="611"/>
      <c r="C68" s="600"/>
      <c r="D68" s="601"/>
      <c r="E68" s="140" t="s">
        <v>23</v>
      </c>
      <c r="F68" s="597" t="s">
        <v>21</v>
      </c>
      <c r="G68" s="598"/>
      <c r="H68" s="600"/>
    </row>
    <row r="69" spans="1:8" ht="15.75">
      <c r="A69" s="609"/>
      <c r="B69" s="612"/>
      <c r="C69" s="601"/>
      <c r="D69" s="134" t="s">
        <v>24</v>
      </c>
      <c r="E69" s="194"/>
      <c r="F69" s="626" t="s">
        <v>21</v>
      </c>
      <c r="G69" s="627"/>
      <c r="H69" s="601"/>
    </row>
    <row r="70" spans="1:8" ht="15.75" customHeight="1">
      <c r="A70" s="608">
        <v>8</v>
      </c>
      <c r="B70" s="610" t="s">
        <v>58</v>
      </c>
      <c r="C70" s="599" t="s">
        <v>59</v>
      </c>
      <c r="D70" s="134" t="s">
        <v>60</v>
      </c>
      <c r="E70" s="247" t="s">
        <v>19</v>
      </c>
      <c r="F70" s="597" t="s">
        <v>21</v>
      </c>
      <c r="G70" s="598"/>
      <c r="H70" s="628" t="s">
        <v>65</v>
      </c>
    </row>
    <row r="71" spans="1:8" ht="15.75" customHeight="1">
      <c r="A71" s="609"/>
      <c r="B71" s="611"/>
      <c r="C71" s="600"/>
      <c r="D71" s="141" t="s">
        <v>66</v>
      </c>
      <c r="E71" s="247" t="s">
        <v>24</v>
      </c>
      <c r="F71" s="597" t="s">
        <v>21</v>
      </c>
      <c r="G71" s="598"/>
      <c r="H71" s="629"/>
    </row>
    <row r="72" spans="1:8" ht="78.75">
      <c r="A72" s="609"/>
      <c r="B72" s="611"/>
      <c r="C72" s="600"/>
      <c r="D72" s="599" t="s">
        <v>60</v>
      </c>
      <c r="E72" s="621" t="s">
        <v>211</v>
      </c>
      <c r="F72" s="208" t="s">
        <v>697</v>
      </c>
      <c r="G72" s="248">
        <f aca="true" t="shared" si="2" ref="G72:G79">F72*1.2</f>
        <v>360</v>
      </c>
      <c r="H72" s="339" t="s">
        <v>654</v>
      </c>
    </row>
    <row r="73" spans="1:8" ht="78.75">
      <c r="A73" s="609"/>
      <c r="B73" s="611"/>
      <c r="C73" s="600"/>
      <c r="D73" s="600"/>
      <c r="E73" s="622"/>
      <c r="F73" s="249" t="s">
        <v>698</v>
      </c>
      <c r="G73" s="250">
        <f t="shared" si="2"/>
        <v>720</v>
      </c>
      <c r="H73" s="339" t="s">
        <v>699</v>
      </c>
    </row>
    <row r="74" spans="1:8" ht="15.75" customHeight="1">
      <c r="A74" s="609"/>
      <c r="B74" s="611"/>
      <c r="C74" s="600"/>
      <c r="D74" s="601"/>
      <c r="E74" s="623"/>
      <c r="F74" s="176">
        <v>1000</v>
      </c>
      <c r="G74" s="176">
        <f t="shared" si="2"/>
        <v>1200</v>
      </c>
      <c r="H74" s="264" t="s">
        <v>700</v>
      </c>
    </row>
    <row r="75" spans="1:8" ht="78.75">
      <c r="A75" s="609"/>
      <c r="B75" s="611"/>
      <c r="C75" s="600"/>
      <c r="D75" s="599" t="s">
        <v>60</v>
      </c>
      <c r="E75" s="621" t="s">
        <v>209</v>
      </c>
      <c r="F75" s="269" t="s">
        <v>701</v>
      </c>
      <c r="G75" s="269">
        <f t="shared" si="2"/>
        <v>600</v>
      </c>
      <c r="H75" s="339" t="s">
        <v>654</v>
      </c>
    </row>
    <row r="76" spans="1:8" ht="78.75">
      <c r="A76" s="609"/>
      <c r="B76" s="611"/>
      <c r="C76" s="600"/>
      <c r="D76" s="600"/>
      <c r="E76" s="622"/>
      <c r="F76" s="270" t="s">
        <v>702</v>
      </c>
      <c r="G76" s="271">
        <f t="shared" si="2"/>
        <v>900</v>
      </c>
      <c r="H76" s="339" t="s">
        <v>699</v>
      </c>
    </row>
    <row r="77" spans="1:8" ht="15.75" customHeight="1">
      <c r="A77" s="609"/>
      <c r="B77" s="611"/>
      <c r="C77" s="600"/>
      <c r="D77" s="601"/>
      <c r="E77" s="623"/>
      <c r="F77" s="176">
        <v>1000</v>
      </c>
      <c r="G77" s="176">
        <f t="shared" si="2"/>
        <v>1200</v>
      </c>
      <c r="H77" s="264" t="s">
        <v>700</v>
      </c>
    </row>
    <row r="78" spans="1:8" ht="78.75">
      <c r="A78" s="609"/>
      <c r="B78" s="611"/>
      <c r="C78" s="600"/>
      <c r="D78" s="599" t="s">
        <v>66</v>
      </c>
      <c r="E78" s="251" t="s">
        <v>24</v>
      </c>
      <c r="F78" s="252">
        <v>2112</v>
      </c>
      <c r="G78" s="253">
        <f t="shared" si="2"/>
        <v>2534.4</v>
      </c>
      <c r="H78" s="340" t="s">
        <v>703</v>
      </c>
    </row>
    <row r="79" spans="1:8" ht="78.75">
      <c r="A79" s="614"/>
      <c r="B79" s="612"/>
      <c r="C79" s="601"/>
      <c r="D79" s="601"/>
      <c r="E79" s="140" t="s">
        <v>24</v>
      </c>
      <c r="F79" s="172">
        <v>3168</v>
      </c>
      <c r="G79" s="253">
        <f t="shared" si="2"/>
        <v>3801.6</v>
      </c>
      <c r="H79" s="170" t="s">
        <v>242</v>
      </c>
    </row>
    <row r="80" spans="1:8" ht="15.75" customHeight="1">
      <c r="A80" s="608">
        <v>9</v>
      </c>
      <c r="B80" s="610" t="s">
        <v>243</v>
      </c>
      <c r="C80" s="599" t="s">
        <v>244</v>
      </c>
      <c r="D80" s="599" t="s">
        <v>19</v>
      </c>
      <c r="E80" s="140" t="s">
        <v>20</v>
      </c>
      <c r="F80" s="597" t="s">
        <v>21</v>
      </c>
      <c r="G80" s="598"/>
      <c r="H80" s="599"/>
    </row>
    <row r="81" spans="1:8" ht="15.75">
      <c r="A81" s="609"/>
      <c r="B81" s="611"/>
      <c r="C81" s="600"/>
      <c r="D81" s="601"/>
      <c r="E81" s="140" t="s">
        <v>23</v>
      </c>
      <c r="F81" s="597" t="s">
        <v>21</v>
      </c>
      <c r="G81" s="598"/>
      <c r="H81" s="600"/>
    </row>
    <row r="82" spans="1:8" ht="15.75">
      <c r="A82" s="609"/>
      <c r="B82" s="612"/>
      <c r="C82" s="601"/>
      <c r="D82" s="141" t="s">
        <v>24</v>
      </c>
      <c r="E82" s="140"/>
      <c r="F82" s="597" t="s">
        <v>21</v>
      </c>
      <c r="G82" s="598"/>
      <c r="H82" s="601"/>
    </row>
    <row r="83" spans="1:8" ht="15.75" customHeight="1">
      <c r="A83" s="605" t="s">
        <v>67</v>
      </c>
      <c r="B83" s="606"/>
      <c r="C83" s="605" t="s">
        <v>68</v>
      </c>
      <c r="D83" s="607"/>
      <c r="E83" s="607"/>
      <c r="F83" s="607"/>
      <c r="G83" s="607"/>
      <c r="H83" s="606"/>
    </row>
    <row r="84" spans="1:8" ht="15.75" customHeight="1">
      <c r="A84" s="608">
        <v>10</v>
      </c>
      <c r="B84" s="254" t="s">
        <v>69</v>
      </c>
      <c r="C84" s="677" t="s">
        <v>70</v>
      </c>
      <c r="D84" s="678"/>
      <c r="E84" s="678"/>
      <c r="F84" s="678"/>
      <c r="G84" s="678"/>
      <c r="H84" s="679"/>
    </row>
    <row r="85" spans="1:8" ht="63">
      <c r="A85" s="609"/>
      <c r="B85" s="641" t="s">
        <v>168</v>
      </c>
      <c r="C85" s="205" t="s">
        <v>245</v>
      </c>
      <c r="D85" s="639" t="s">
        <v>71</v>
      </c>
      <c r="E85" s="640" t="s">
        <v>20</v>
      </c>
      <c r="F85" s="174">
        <v>913</v>
      </c>
      <c r="G85" s="174">
        <f>F85*1.2</f>
        <v>1095.6</v>
      </c>
      <c r="H85" s="212" t="s">
        <v>246</v>
      </c>
    </row>
    <row r="86" spans="1:8" ht="31.5">
      <c r="A86" s="609"/>
      <c r="B86" s="642"/>
      <c r="C86" s="205" t="s">
        <v>247</v>
      </c>
      <c r="D86" s="639"/>
      <c r="E86" s="640"/>
      <c r="F86" s="190">
        <v>1223</v>
      </c>
      <c r="G86" s="174">
        <f>F86*1.2</f>
        <v>1467.6</v>
      </c>
      <c r="H86" s="212" t="s">
        <v>248</v>
      </c>
    </row>
    <row r="87" spans="1:8" ht="31.5">
      <c r="A87" s="609"/>
      <c r="B87" s="642"/>
      <c r="C87" s="205" t="s">
        <v>249</v>
      </c>
      <c r="D87" s="255" t="s">
        <v>71</v>
      </c>
      <c r="E87" s="174" t="s">
        <v>211</v>
      </c>
      <c r="F87" s="174">
        <v>743</v>
      </c>
      <c r="G87" s="174">
        <f>F87*1.2</f>
        <v>891.6</v>
      </c>
      <c r="H87" s="341"/>
    </row>
    <row r="88" spans="1:8" ht="31.5">
      <c r="A88" s="609"/>
      <c r="B88" s="642"/>
      <c r="C88" s="205" t="s">
        <v>250</v>
      </c>
      <c r="D88" s="639" t="s">
        <v>71</v>
      </c>
      <c r="E88" s="640" t="s">
        <v>23</v>
      </c>
      <c r="F88" s="174">
        <v>1223</v>
      </c>
      <c r="G88" s="174">
        <f>F88*1.2</f>
        <v>1467.6</v>
      </c>
      <c r="H88" s="342"/>
    </row>
    <row r="89" spans="1:8" ht="15.75" customHeight="1">
      <c r="A89" s="614"/>
      <c r="B89" s="643"/>
      <c r="C89" s="205" t="s">
        <v>249</v>
      </c>
      <c r="D89" s="639"/>
      <c r="E89" s="640"/>
      <c r="F89" s="174">
        <v>792</v>
      </c>
      <c r="G89" s="174">
        <f>F89*1.2</f>
        <v>950.4</v>
      </c>
      <c r="H89" s="342"/>
    </row>
    <row r="90" spans="1:8" ht="15.75">
      <c r="A90" s="608">
        <v>11</v>
      </c>
      <c r="B90" s="179" t="s">
        <v>74</v>
      </c>
      <c r="C90" s="680" t="s">
        <v>75</v>
      </c>
      <c r="D90" s="681"/>
      <c r="E90" s="681"/>
      <c r="F90" s="681"/>
      <c r="G90" s="681"/>
      <c r="H90" s="682"/>
    </row>
    <row r="91" spans="1:8" ht="157.5">
      <c r="A91" s="609"/>
      <c r="B91" s="610"/>
      <c r="C91" s="151" t="s">
        <v>251</v>
      </c>
      <c r="D91" s="178" t="s">
        <v>76</v>
      </c>
      <c r="E91" s="140" t="s">
        <v>252</v>
      </c>
      <c r="F91" s="190">
        <v>244</v>
      </c>
      <c r="G91" s="190">
        <f aca="true" t="shared" si="3" ref="G91:G97">F91*1.2</f>
        <v>292.8</v>
      </c>
      <c r="H91" s="150" t="s">
        <v>706</v>
      </c>
    </row>
    <row r="92" spans="1:8" ht="31.5" customHeight="1">
      <c r="A92" s="609"/>
      <c r="B92" s="611"/>
      <c r="C92" s="151" t="s">
        <v>251</v>
      </c>
      <c r="D92" s="178" t="s">
        <v>76</v>
      </c>
      <c r="E92" s="251" t="s">
        <v>211</v>
      </c>
      <c r="F92" s="190">
        <v>232</v>
      </c>
      <c r="G92" s="190">
        <f t="shared" si="3"/>
        <v>278.4</v>
      </c>
      <c r="H92" s="150" t="s">
        <v>253</v>
      </c>
    </row>
    <row r="93" spans="1:8" ht="64.5" customHeight="1">
      <c r="A93" s="609"/>
      <c r="B93" s="611"/>
      <c r="C93" s="650" t="s">
        <v>254</v>
      </c>
      <c r="D93" s="256"/>
      <c r="E93" s="140" t="s">
        <v>255</v>
      </c>
      <c r="F93" s="190">
        <v>1209</v>
      </c>
      <c r="G93" s="273">
        <f>F93*1.2</f>
        <v>1450.8</v>
      </c>
      <c r="H93" s="648" t="s">
        <v>256</v>
      </c>
    </row>
    <row r="94" spans="1:8" ht="64.5" customHeight="1">
      <c r="A94" s="609"/>
      <c r="B94" s="611"/>
      <c r="C94" s="651"/>
      <c r="D94" s="257"/>
      <c r="E94" s="251" t="s">
        <v>20</v>
      </c>
      <c r="F94" s="190">
        <v>2084</v>
      </c>
      <c r="G94" s="269">
        <f t="shared" si="3"/>
        <v>2500.7999999999997</v>
      </c>
      <c r="H94" s="649"/>
    </row>
    <row r="95" spans="1:8" ht="157.5">
      <c r="A95" s="609"/>
      <c r="B95" s="611"/>
      <c r="C95" s="151" t="s">
        <v>251</v>
      </c>
      <c r="D95" s="636" t="s">
        <v>76</v>
      </c>
      <c r="E95" s="644" t="s">
        <v>23</v>
      </c>
      <c r="F95" s="190">
        <v>364</v>
      </c>
      <c r="G95" s="176">
        <f>F95*1.2</f>
        <v>436.8</v>
      </c>
      <c r="H95" s="150" t="s">
        <v>704</v>
      </c>
    </row>
    <row r="96" spans="1:8" ht="31.5">
      <c r="A96" s="609"/>
      <c r="B96" s="611"/>
      <c r="C96" s="151" t="s">
        <v>251</v>
      </c>
      <c r="D96" s="637"/>
      <c r="E96" s="645"/>
      <c r="F96" s="190">
        <v>275</v>
      </c>
      <c r="G96" s="176">
        <f t="shared" si="3"/>
        <v>330</v>
      </c>
      <c r="H96" s="150" t="s">
        <v>257</v>
      </c>
    </row>
    <row r="97" spans="1:8" ht="126">
      <c r="A97" s="609"/>
      <c r="B97" s="611"/>
      <c r="C97" s="151" t="s">
        <v>254</v>
      </c>
      <c r="D97" s="637"/>
      <c r="E97" s="645"/>
      <c r="F97" s="190">
        <v>3556</v>
      </c>
      <c r="G97" s="269">
        <f t="shared" si="3"/>
        <v>4267.2</v>
      </c>
      <c r="H97" s="150" t="s">
        <v>258</v>
      </c>
    </row>
    <row r="98" spans="1:8" ht="15.75" customHeight="1">
      <c r="A98" s="343"/>
      <c r="B98" s="612"/>
      <c r="C98" s="151" t="s">
        <v>259</v>
      </c>
      <c r="D98" s="178" t="s">
        <v>76</v>
      </c>
      <c r="E98" s="181" t="s">
        <v>80</v>
      </c>
      <c r="F98" s="646" t="s">
        <v>21</v>
      </c>
      <c r="G98" s="647"/>
      <c r="H98" s="150" t="s">
        <v>260</v>
      </c>
    </row>
    <row r="99" spans="1:8" ht="15.75" customHeight="1">
      <c r="A99" s="636">
        <v>12</v>
      </c>
      <c r="B99" s="634" t="s">
        <v>77</v>
      </c>
      <c r="C99" s="494" t="s">
        <v>321</v>
      </c>
      <c r="D99" s="542"/>
      <c r="E99" s="542"/>
      <c r="F99" s="542"/>
      <c r="G99" s="542"/>
      <c r="H99" s="543"/>
    </row>
    <row r="100" spans="1:8" ht="31.5">
      <c r="A100" s="637"/>
      <c r="B100" s="635"/>
      <c r="C100" s="648" t="s">
        <v>154</v>
      </c>
      <c r="D100" s="151" t="s">
        <v>79</v>
      </c>
      <c r="E100" s="193"/>
      <c r="F100" s="190">
        <v>420</v>
      </c>
      <c r="G100" s="190">
        <f aca="true" t="shared" si="4" ref="G100:G106">F100*1.2</f>
        <v>504</v>
      </c>
      <c r="H100" s="291" t="s">
        <v>647</v>
      </c>
    </row>
    <row r="101" spans="1:8" ht="15.75" customHeight="1">
      <c r="A101" s="638"/>
      <c r="B101" s="602"/>
      <c r="C101" s="649"/>
      <c r="D101" s="151" t="s">
        <v>79</v>
      </c>
      <c r="E101" s="193"/>
      <c r="F101" s="190">
        <v>319</v>
      </c>
      <c r="G101" s="190">
        <f t="shared" si="4"/>
        <v>382.8</v>
      </c>
      <c r="H101" s="151" t="s">
        <v>261</v>
      </c>
    </row>
    <row r="102" spans="1:8" ht="15.75" customHeight="1">
      <c r="A102" s="636">
        <v>13</v>
      </c>
      <c r="B102" s="634" t="s">
        <v>157</v>
      </c>
      <c r="C102" s="494" t="s">
        <v>158</v>
      </c>
      <c r="D102" s="542"/>
      <c r="E102" s="542"/>
      <c r="F102" s="542"/>
      <c r="G102" s="542"/>
      <c r="H102" s="543"/>
    </row>
    <row r="103" spans="1:8" ht="15.75" customHeight="1">
      <c r="A103" s="637"/>
      <c r="B103" s="635"/>
      <c r="C103" s="648" t="s">
        <v>158</v>
      </c>
      <c r="D103" s="151" t="s">
        <v>79</v>
      </c>
      <c r="E103" s="258"/>
      <c r="F103" s="190">
        <v>2672</v>
      </c>
      <c r="G103" s="190">
        <f t="shared" si="4"/>
        <v>3206.4</v>
      </c>
      <c r="H103" s="261" t="s">
        <v>262</v>
      </c>
    </row>
    <row r="104" spans="1:8" ht="15.75">
      <c r="A104" s="637"/>
      <c r="B104" s="635"/>
      <c r="C104" s="658"/>
      <c r="D104" s="259" t="s">
        <v>19</v>
      </c>
      <c r="E104" s="258" t="s">
        <v>211</v>
      </c>
      <c r="F104" s="190">
        <v>1945</v>
      </c>
      <c r="G104" s="190">
        <f t="shared" si="4"/>
        <v>2334</v>
      </c>
      <c r="H104" s="648" t="s">
        <v>263</v>
      </c>
    </row>
    <row r="105" spans="1:8" ht="15.75" customHeight="1">
      <c r="A105" s="638"/>
      <c r="B105" s="602"/>
      <c r="C105" s="658"/>
      <c r="D105" s="259" t="s">
        <v>19</v>
      </c>
      <c r="E105" s="258" t="s">
        <v>209</v>
      </c>
      <c r="F105" s="190">
        <v>1945</v>
      </c>
      <c r="G105" s="190">
        <f t="shared" si="4"/>
        <v>2334</v>
      </c>
      <c r="H105" s="649"/>
    </row>
    <row r="106" spans="1:8" ht="15.75">
      <c r="A106" s="636">
        <v>14</v>
      </c>
      <c r="B106" s="610" t="s">
        <v>164</v>
      </c>
      <c r="C106" s="650" t="s">
        <v>264</v>
      </c>
      <c r="D106" s="650" t="s">
        <v>83</v>
      </c>
      <c r="E106" s="644"/>
      <c r="F106" s="653">
        <v>90</v>
      </c>
      <c r="G106" s="655">
        <f t="shared" si="4"/>
        <v>108</v>
      </c>
      <c r="H106" s="648"/>
    </row>
    <row r="107" spans="1:8" ht="15.75">
      <c r="A107" s="638"/>
      <c r="B107" s="612"/>
      <c r="C107" s="651"/>
      <c r="D107" s="651"/>
      <c r="E107" s="652"/>
      <c r="F107" s="654"/>
      <c r="G107" s="656"/>
      <c r="H107" s="649"/>
    </row>
    <row r="108" spans="1:8" ht="15.75" customHeight="1">
      <c r="A108" s="344">
        <v>15</v>
      </c>
      <c r="B108" s="260" t="s">
        <v>265</v>
      </c>
      <c r="C108" s="180" t="s">
        <v>163</v>
      </c>
      <c r="D108" s="261" t="s">
        <v>19</v>
      </c>
      <c r="E108" s="140"/>
      <c r="F108" s="190">
        <v>1337</v>
      </c>
      <c r="G108" s="190">
        <f aca="true" t="shared" si="5" ref="G108:G115">F108*1.2</f>
        <v>1604.3999999999999</v>
      </c>
      <c r="H108" s="150" t="s">
        <v>266</v>
      </c>
    </row>
    <row r="109" spans="1:8" ht="15.75" customHeight="1">
      <c r="A109" s="636">
        <v>16</v>
      </c>
      <c r="B109" s="634" t="s">
        <v>171</v>
      </c>
      <c r="C109" s="494" t="s">
        <v>82</v>
      </c>
      <c r="D109" s="542"/>
      <c r="E109" s="542"/>
      <c r="F109" s="542"/>
      <c r="G109" s="542"/>
      <c r="H109" s="543"/>
    </row>
    <row r="110" spans="1:8" ht="15.75">
      <c r="A110" s="637"/>
      <c r="B110" s="635"/>
      <c r="C110" s="648" t="s">
        <v>267</v>
      </c>
      <c r="D110" s="650" t="s">
        <v>19</v>
      </c>
      <c r="E110" s="140" t="s">
        <v>255</v>
      </c>
      <c r="F110" s="190">
        <v>969</v>
      </c>
      <c r="G110" s="190">
        <f t="shared" si="5"/>
        <v>1162.8</v>
      </c>
      <c r="H110" s="648" t="s">
        <v>172</v>
      </c>
    </row>
    <row r="111" spans="1:8" ht="15.75">
      <c r="A111" s="637"/>
      <c r="B111" s="635"/>
      <c r="C111" s="658"/>
      <c r="D111" s="657"/>
      <c r="E111" s="140" t="s">
        <v>20</v>
      </c>
      <c r="F111" s="190">
        <v>1822</v>
      </c>
      <c r="G111" s="190">
        <f t="shared" si="5"/>
        <v>2186.4</v>
      </c>
      <c r="H111" s="658"/>
    </row>
    <row r="112" spans="1:8" ht="15.75" customHeight="1">
      <c r="A112" s="637"/>
      <c r="B112" s="635"/>
      <c r="C112" s="658"/>
      <c r="D112" s="651"/>
      <c r="E112" s="140" t="s">
        <v>23</v>
      </c>
      <c r="F112" s="190">
        <v>2287</v>
      </c>
      <c r="G112" s="190">
        <f t="shared" si="5"/>
        <v>2744.4</v>
      </c>
      <c r="H112" s="649"/>
    </row>
    <row r="113" spans="1:8" ht="31.5">
      <c r="A113" s="637"/>
      <c r="B113" s="635"/>
      <c r="C113" s="658"/>
      <c r="D113" s="261" t="s">
        <v>83</v>
      </c>
      <c r="E113" s="140"/>
      <c r="F113" s="190">
        <v>256</v>
      </c>
      <c r="G113" s="190">
        <f t="shared" si="5"/>
        <v>307.2</v>
      </c>
      <c r="H113" s="150" t="s">
        <v>268</v>
      </c>
    </row>
    <row r="114" spans="1:8" ht="15.75">
      <c r="A114" s="637"/>
      <c r="B114" s="635"/>
      <c r="C114" s="658"/>
      <c r="D114" s="650" t="s">
        <v>19</v>
      </c>
      <c r="E114" s="140" t="s">
        <v>269</v>
      </c>
      <c r="F114" s="190">
        <v>2172</v>
      </c>
      <c r="G114" s="190">
        <f t="shared" si="5"/>
        <v>2606.4</v>
      </c>
      <c r="H114" s="648" t="s">
        <v>270</v>
      </c>
    </row>
    <row r="115" spans="1:8" ht="15.75" customHeight="1">
      <c r="A115" s="637"/>
      <c r="B115" s="635"/>
      <c r="C115" s="658"/>
      <c r="D115" s="651"/>
      <c r="E115" s="140" t="s">
        <v>271</v>
      </c>
      <c r="F115" s="190">
        <v>2953</v>
      </c>
      <c r="G115" s="190">
        <f t="shared" si="5"/>
        <v>3543.6</v>
      </c>
      <c r="H115" s="649"/>
    </row>
    <row r="116" spans="1:8" ht="15.75">
      <c r="A116" s="637"/>
      <c r="B116" s="635"/>
      <c r="C116" s="658"/>
      <c r="D116" s="150" t="s">
        <v>83</v>
      </c>
      <c r="E116" s="140"/>
      <c r="F116" s="659" t="s">
        <v>84</v>
      </c>
      <c r="G116" s="660"/>
      <c r="H116" s="150" t="s">
        <v>272</v>
      </c>
    </row>
    <row r="117" spans="1:8" ht="36" customHeight="1">
      <c r="A117" s="638"/>
      <c r="B117" s="602"/>
      <c r="C117" s="649"/>
      <c r="D117" s="150" t="s">
        <v>83</v>
      </c>
      <c r="E117" s="150"/>
      <c r="F117" s="630" t="s">
        <v>84</v>
      </c>
      <c r="G117" s="631"/>
      <c r="H117" s="150" t="s">
        <v>85</v>
      </c>
    </row>
    <row r="118" spans="1:8" ht="15.75" customHeight="1">
      <c r="A118" s="634" t="s">
        <v>86</v>
      </c>
      <c r="B118" s="661"/>
      <c r="C118" s="662" t="s">
        <v>87</v>
      </c>
      <c r="D118" s="663"/>
      <c r="E118" s="663"/>
      <c r="F118" s="663"/>
      <c r="G118" s="663"/>
      <c r="H118" s="664"/>
    </row>
    <row r="119" spans="1:8" ht="15.75">
      <c r="A119" s="665" t="s">
        <v>273</v>
      </c>
      <c r="B119" s="666" t="s">
        <v>274</v>
      </c>
      <c r="C119" s="667" t="s">
        <v>275</v>
      </c>
      <c r="D119" s="648" t="s">
        <v>19</v>
      </c>
      <c r="E119" s="140" t="s">
        <v>20</v>
      </c>
      <c r="F119" s="668" t="s">
        <v>107</v>
      </c>
      <c r="G119" s="669"/>
      <c r="H119" s="672"/>
    </row>
    <row r="120" spans="1:8" ht="15.75" customHeight="1">
      <c r="A120" s="665"/>
      <c r="B120" s="666"/>
      <c r="C120" s="667"/>
      <c r="D120" s="649"/>
      <c r="E120" s="140" t="s">
        <v>23</v>
      </c>
      <c r="F120" s="670"/>
      <c r="G120" s="671"/>
      <c r="H120" s="673"/>
    </row>
    <row r="121" spans="1:8" ht="15.75" customHeight="1">
      <c r="A121" s="141" t="s">
        <v>176</v>
      </c>
      <c r="B121" s="179" t="s">
        <v>276</v>
      </c>
      <c r="C121" s="180" t="s">
        <v>277</v>
      </c>
      <c r="D121" s="180" t="s">
        <v>24</v>
      </c>
      <c r="E121" s="140"/>
      <c r="F121" s="632" t="s">
        <v>107</v>
      </c>
      <c r="G121" s="633"/>
      <c r="H121" s="262"/>
    </row>
    <row r="122" spans="1:8" ht="15.75">
      <c r="A122" s="599" t="s">
        <v>278</v>
      </c>
      <c r="B122" s="610" t="s">
        <v>218</v>
      </c>
      <c r="C122" s="648" t="s">
        <v>279</v>
      </c>
      <c r="D122" s="648" t="s">
        <v>19</v>
      </c>
      <c r="E122" s="140" t="s">
        <v>20</v>
      </c>
      <c r="F122" s="668" t="s">
        <v>107</v>
      </c>
      <c r="G122" s="669"/>
      <c r="H122" s="648" t="s">
        <v>280</v>
      </c>
    </row>
    <row r="123" spans="1:8" ht="15.75" customHeight="1">
      <c r="A123" s="601"/>
      <c r="B123" s="612"/>
      <c r="C123" s="649"/>
      <c r="D123" s="649"/>
      <c r="E123" s="140" t="s">
        <v>23</v>
      </c>
      <c r="F123" s="670"/>
      <c r="G123" s="671"/>
      <c r="H123" s="649"/>
    </row>
    <row r="124" spans="1:8" ht="15.75">
      <c r="A124" s="636">
        <v>20</v>
      </c>
      <c r="B124" s="610" t="s">
        <v>91</v>
      </c>
      <c r="C124" s="648" t="s">
        <v>92</v>
      </c>
      <c r="D124" s="650" t="s">
        <v>19</v>
      </c>
      <c r="E124" s="251" t="s">
        <v>20</v>
      </c>
      <c r="F124" s="668" t="s">
        <v>107</v>
      </c>
      <c r="G124" s="669"/>
      <c r="H124" s="648"/>
    </row>
    <row r="125" spans="1:8" ht="15.75">
      <c r="A125" s="638"/>
      <c r="B125" s="612"/>
      <c r="C125" s="649"/>
      <c r="D125" s="651"/>
      <c r="E125" s="181" t="s">
        <v>23</v>
      </c>
      <c r="F125" s="670"/>
      <c r="G125" s="671"/>
      <c r="H125" s="649"/>
    </row>
    <row r="126" spans="1:8" ht="31.5">
      <c r="A126" s="178">
        <v>21</v>
      </c>
      <c r="B126" s="149" t="s">
        <v>179</v>
      </c>
      <c r="C126" s="150" t="s">
        <v>180</v>
      </c>
      <c r="D126" s="151" t="s">
        <v>24</v>
      </c>
      <c r="E126" s="181"/>
      <c r="F126" s="632" t="s">
        <v>107</v>
      </c>
      <c r="G126" s="633"/>
      <c r="H126" s="181"/>
    </row>
    <row r="127" spans="1:8" ht="15.75" customHeight="1">
      <c r="A127" s="344">
        <v>22</v>
      </c>
      <c r="B127" s="260" t="s">
        <v>281</v>
      </c>
      <c r="C127" s="150" t="s">
        <v>282</v>
      </c>
      <c r="D127" s="151" t="s">
        <v>83</v>
      </c>
      <c r="E127" s="181"/>
      <c r="F127" s="136">
        <v>4512</v>
      </c>
      <c r="G127" s="136">
        <f>F127*1.2</f>
        <v>5414.4</v>
      </c>
      <c r="H127" s="150" t="s">
        <v>283</v>
      </c>
    </row>
    <row r="128" spans="1:8" ht="31.5">
      <c r="A128" s="259">
        <v>23</v>
      </c>
      <c r="B128" s="179" t="s">
        <v>220</v>
      </c>
      <c r="C128" s="262" t="s">
        <v>284</v>
      </c>
      <c r="D128" s="150" t="s">
        <v>96</v>
      </c>
      <c r="E128" s="150" t="s">
        <v>285</v>
      </c>
      <c r="F128" s="177">
        <v>212</v>
      </c>
      <c r="G128" s="172">
        <f>F128*1.2</f>
        <v>254.39999999999998</v>
      </c>
      <c r="H128" s="262" t="s">
        <v>185</v>
      </c>
    </row>
    <row r="129" spans="1:8" ht="31.5">
      <c r="A129" s="178">
        <v>24</v>
      </c>
      <c r="B129" s="149" t="s">
        <v>98</v>
      </c>
      <c r="C129" s="150" t="s">
        <v>99</v>
      </c>
      <c r="D129" s="151" t="s">
        <v>83</v>
      </c>
      <c r="E129" s="181"/>
      <c r="F129" s="139">
        <v>2181.91</v>
      </c>
      <c r="G129" s="263">
        <f>F129*1.2</f>
        <v>2618.292</v>
      </c>
      <c r="H129" s="150" t="s">
        <v>286</v>
      </c>
    </row>
    <row r="130" spans="1:8" ht="15.75">
      <c r="A130" s="674" t="s">
        <v>192</v>
      </c>
      <c r="B130" s="675"/>
      <c r="C130" s="674" t="s">
        <v>193</v>
      </c>
      <c r="D130" s="676"/>
      <c r="E130" s="676"/>
      <c r="F130" s="676"/>
      <c r="G130" s="676"/>
      <c r="H130" s="675"/>
    </row>
    <row r="131" spans="1:8" ht="15.75">
      <c r="A131" s="636">
        <v>25</v>
      </c>
      <c r="B131" s="610" t="s">
        <v>194</v>
      </c>
      <c r="C131" s="636" t="s">
        <v>195</v>
      </c>
      <c r="D131" s="608" t="s">
        <v>196</v>
      </c>
      <c r="E131" s="140" t="s">
        <v>20</v>
      </c>
      <c r="F131" s="139">
        <v>1266</v>
      </c>
      <c r="G131" s="139">
        <f>F131*1.2</f>
        <v>1519.2</v>
      </c>
      <c r="H131" s="608" t="s">
        <v>287</v>
      </c>
    </row>
    <row r="132" spans="1:8" ht="15.75">
      <c r="A132" s="638"/>
      <c r="B132" s="612"/>
      <c r="C132" s="638"/>
      <c r="D132" s="614"/>
      <c r="E132" s="140" t="s">
        <v>23</v>
      </c>
      <c r="F132" s="139">
        <v>1266</v>
      </c>
      <c r="G132" s="139">
        <f>F132*1.2</f>
        <v>1519.2</v>
      </c>
      <c r="H132" s="614"/>
    </row>
    <row r="133" spans="1:8" ht="78.75">
      <c r="A133" s="178">
        <v>26</v>
      </c>
      <c r="B133" s="149" t="s">
        <v>288</v>
      </c>
      <c r="C133" s="178" t="s">
        <v>199</v>
      </c>
      <c r="D133" s="170" t="s">
        <v>196</v>
      </c>
      <c r="E133" s="140"/>
      <c r="F133" s="345">
        <v>536</v>
      </c>
      <c r="G133" s="181">
        <f>F133*1.2</f>
        <v>643.1999999999999</v>
      </c>
      <c r="H133" s="170" t="s">
        <v>289</v>
      </c>
    </row>
    <row r="134" spans="1:8" ht="15.75">
      <c r="A134" s="153"/>
      <c r="B134" s="159"/>
      <c r="C134" s="153"/>
      <c r="D134" s="188"/>
      <c r="E134" s="187"/>
      <c r="F134" s="154"/>
      <c r="G134" s="154"/>
      <c r="H134" s="188"/>
    </row>
    <row r="135" spans="1:8" ht="15.75">
      <c r="A135" s="274" t="s">
        <v>222</v>
      </c>
      <c r="B135" s="159"/>
      <c r="C135" s="153"/>
      <c r="D135" s="188"/>
      <c r="E135" s="187"/>
      <c r="F135" s="154"/>
      <c r="G135" s="154"/>
      <c r="H135" s="188"/>
    </row>
    <row r="136" spans="1:8" ht="15.75">
      <c r="A136" s="153"/>
      <c r="B136" s="159"/>
      <c r="C136" s="153"/>
      <c r="D136" s="188"/>
      <c r="E136" s="187"/>
      <c r="F136" s="154"/>
      <c r="G136" s="154"/>
      <c r="H136" s="188"/>
    </row>
    <row r="137" spans="1:8" ht="15.75">
      <c r="A137" s="28" t="s">
        <v>627</v>
      </c>
      <c r="B137" s="89"/>
      <c r="C137" s="89"/>
      <c r="D137" s="89"/>
      <c r="E137" s="3" t="s">
        <v>628</v>
      </c>
      <c r="F137" s="3"/>
      <c r="G137" s="92"/>
      <c r="H137" s="84"/>
    </row>
    <row r="138" spans="1:8" ht="15.75">
      <c r="A138" s="28"/>
      <c r="B138" s="3"/>
      <c r="C138" s="36"/>
      <c r="D138" s="3"/>
      <c r="E138" s="3"/>
      <c r="F138" s="3"/>
      <c r="G138" s="92"/>
      <c r="H138" s="84"/>
    </row>
    <row r="139" spans="1:8" ht="15.75">
      <c r="A139" s="28" t="s">
        <v>101</v>
      </c>
      <c r="B139" s="3"/>
      <c r="C139" s="36"/>
      <c r="D139" s="3"/>
      <c r="E139" s="3" t="s">
        <v>102</v>
      </c>
      <c r="F139" s="3"/>
      <c r="G139" s="111"/>
      <c r="H139" s="112"/>
    </row>
    <row r="140" spans="1:8" ht="15.75">
      <c r="A140" s="28"/>
      <c r="B140" s="3"/>
      <c r="C140" s="36"/>
      <c r="D140" s="3"/>
      <c r="E140" s="3"/>
      <c r="F140" s="3"/>
      <c r="G140" s="111"/>
      <c r="H140" s="112"/>
    </row>
    <row r="141" spans="1:8" ht="15.75">
      <c r="A141" s="28" t="s">
        <v>103</v>
      </c>
      <c r="B141" s="3"/>
      <c r="C141" s="36"/>
      <c r="D141" s="3"/>
      <c r="E141" s="3" t="s">
        <v>104</v>
      </c>
      <c r="F141" s="3"/>
      <c r="G141" s="18"/>
      <c r="H141" s="94"/>
    </row>
    <row r="142" spans="1:8" ht="15.75">
      <c r="A142" s="28"/>
      <c r="B142" s="3"/>
      <c r="C142" s="36"/>
      <c r="D142" s="3"/>
      <c r="E142" s="3"/>
      <c r="F142" s="3"/>
      <c r="G142" s="18"/>
      <c r="H142" s="94"/>
    </row>
    <row r="143" spans="1:8" ht="15.75" customHeight="1">
      <c r="A143" s="39" t="s">
        <v>290</v>
      </c>
      <c r="B143" s="113"/>
      <c r="C143" s="113"/>
      <c r="D143" s="3"/>
      <c r="E143" s="112" t="s">
        <v>291</v>
      </c>
      <c r="F143" s="3"/>
      <c r="G143" s="111"/>
      <c r="H143" s="112"/>
    </row>
    <row r="144" ht="15.75">
      <c r="H144" s="12"/>
    </row>
    <row r="145" ht="15.75">
      <c r="H145" s="12"/>
    </row>
  </sheetData>
  <sheetProtection/>
  <mergeCells count="173">
    <mergeCell ref="H104:H105"/>
    <mergeCell ref="A124:A125"/>
    <mergeCell ref="C84:H84"/>
    <mergeCell ref="C90:H90"/>
    <mergeCell ref="C99:H99"/>
    <mergeCell ref="B99:B101"/>
    <mergeCell ref="A99:A101"/>
    <mergeCell ref="C102:H102"/>
    <mergeCell ref="B102:B105"/>
    <mergeCell ref="A102:A105"/>
    <mergeCell ref="C103:C105"/>
    <mergeCell ref="F126:G126"/>
    <mergeCell ref="A130:B130"/>
    <mergeCell ref="C130:H130"/>
    <mergeCell ref="A131:A132"/>
    <mergeCell ref="B131:B132"/>
    <mergeCell ref="C131:C132"/>
    <mergeCell ref="D131:D132"/>
    <mergeCell ref="H131:H132"/>
    <mergeCell ref="B124:B125"/>
    <mergeCell ref="C124:C125"/>
    <mergeCell ref="D124:D125"/>
    <mergeCell ref="F124:G125"/>
    <mergeCell ref="H124:H125"/>
    <mergeCell ref="A122:A123"/>
    <mergeCell ref="B122:B123"/>
    <mergeCell ref="C122:C123"/>
    <mergeCell ref="D122:D123"/>
    <mergeCell ref="F122:G123"/>
    <mergeCell ref="H122:H123"/>
    <mergeCell ref="F116:G116"/>
    <mergeCell ref="A118:B118"/>
    <mergeCell ref="C118:H118"/>
    <mergeCell ref="A119:A120"/>
    <mergeCell ref="B119:B120"/>
    <mergeCell ref="C119:C120"/>
    <mergeCell ref="D119:D120"/>
    <mergeCell ref="F119:G120"/>
    <mergeCell ref="H119:H120"/>
    <mergeCell ref="G106:G107"/>
    <mergeCell ref="H106:H107"/>
    <mergeCell ref="D110:D112"/>
    <mergeCell ref="H110:H112"/>
    <mergeCell ref="D114:D115"/>
    <mergeCell ref="H114:H115"/>
    <mergeCell ref="C109:H109"/>
    <mergeCell ref="C110:C117"/>
    <mergeCell ref="A106:A107"/>
    <mergeCell ref="B106:B107"/>
    <mergeCell ref="C106:C107"/>
    <mergeCell ref="D106:D107"/>
    <mergeCell ref="E106:E107"/>
    <mergeCell ref="F106:F107"/>
    <mergeCell ref="D95:D97"/>
    <mergeCell ref="E95:E97"/>
    <mergeCell ref="F98:G98"/>
    <mergeCell ref="C100:C101"/>
    <mergeCell ref="H80:H82"/>
    <mergeCell ref="F81:G81"/>
    <mergeCell ref="F82:G82"/>
    <mergeCell ref="C93:C94"/>
    <mergeCell ref="H93:H94"/>
    <mergeCell ref="A83:B83"/>
    <mergeCell ref="C83:H83"/>
    <mergeCell ref="A84:A89"/>
    <mergeCell ref="B85:B89"/>
    <mergeCell ref="D85:D86"/>
    <mergeCell ref="E85:E86"/>
    <mergeCell ref="A80:A82"/>
    <mergeCell ref="B80:B82"/>
    <mergeCell ref="C80:C82"/>
    <mergeCell ref="D80:D81"/>
    <mergeCell ref="F80:G80"/>
    <mergeCell ref="A70:A79"/>
    <mergeCell ref="B70:B79"/>
    <mergeCell ref="C70:C79"/>
    <mergeCell ref="D72:D74"/>
    <mergeCell ref="D75:D77"/>
    <mergeCell ref="F117:G117"/>
    <mergeCell ref="F121:G121"/>
    <mergeCell ref="B109:B117"/>
    <mergeCell ref="A109:A117"/>
    <mergeCell ref="D88:D89"/>
    <mergeCell ref="E88:E89"/>
    <mergeCell ref="A90:A97"/>
    <mergeCell ref="B91:B98"/>
    <mergeCell ref="D78:D79"/>
    <mergeCell ref="H67:H69"/>
    <mergeCell ref="F68:G68"/>
    <mergeCell ref="F69:G69"/>
    <mergeCell ref="F70:G70"/>
    <mergeCell ref="F71:G71"/>
    <mergeCell ref="E75:E77"/>
    <mergeCell ref="H70:H71"/>
    <mergeCell ref="E72:E74"/>
    <mergeCell ref="C39:C40"/>
    <mergeCell ref="C41:C42"/>
    <mergeCell ref="C43:C44"/>
    <mergeCell ref="F63:G63"/>
    <mergeCell ref="F64:G64"/>
    <mergeCell ref="C45:C46"/>
    <mergeCell ref="C47:C48"/>
    <mergeCell ref="C49:C50"/>
    <mergeCell ref="C51:C52"/>
    <mergeCell ref="A18:A20"/>
    <mergeCell ref="B18:B20"/>
    <mergeCell ref="C18:C20"/>
    <mergeCell ref="D18:D19"/>
    <mergeCell ref="F20:G20"/>
    <mergeCell ref="C37:C38"/>
    <mergeCell ref="G2:H2"/>
    <mergeCell ref="G4:H4"/>
    <mergeCell ref="G5:H5"/>
    <mergeCell ref="F17:G17"/>
    <mergeCell ref="F18:G18"/>
    <mergeCell ref="F19:G19"/>
    <mergeCell ref="H15:H17"/>
    <mergeCell ref="F16:G16"/>
    <mergeCell ref="A8:H8"/>
    <mergeCell ref="A9:H9"/>
    <mergeCell ref="A10:H10"/>
    <mergeCell ref="G3:H3"/>
    <mergeCell ref="G6:H6"/>
    <mergeCell ref="F22:G22"/>
    <mergeCell ref="F23:G23"/>
    <mergeCell ref="A13:H13"/>
    <mergeCell ref="A14:B14"/>
    <mergeCell ref="C14:H14"/>
    <mergeCell ref="A15:A17"/>
    <mergeCell ref="B15:B17"/>
    <mergeCell ref="C15:C17"/>
    <mergeCell ref="D15:D16"/>
    <mergeCell ref="F15:G15"/>
    <mergeCell ref="C31:C32"/>
    <mergeCell ref="C33:C34"/>
    <mergeCell ref="C35:C36"/>
    <mergeCell ref="H18:H20"/>
    <mergeCell ref="A21:A23"/>
    <mergeCell ref="B21:B23"/>
    <mergeCell ref="C21:C23"/>
    <mergeCell ref="D21:D22"/>
    <mergeCell ref="H21:H23"/>
    <mergeCell ref="F21:G21"/>
    <mergeCell ref="D57:D59"/>
    <mergeCell ref="C60:C61"/>
    <mergeCell ref="D60:D61"/>
    <mergeCell ref="A24:A52"/>
    <mergeCell ref="B24:B52"/>
    <mergeCell ref="C24:H24"/>
    <mergeCell ref="C25:C26"/>
    <mergeCell ref="H25:H52"/>
    <mergeCell ref="C27:C28"/>
    <mergeCell ref="C29:C30"/>
    <mergeCell ref="A62:A64"/>
    <mergeCell ref="B62:B64"/>
    <mergeCell ref="C62:C64"/>
    <mergeCell ref="D62:D63"/>
    <mergeCell ref="A53:A61"/>
    <mergeCell ref="B53:B61"/>
    <mergeCell ref="C53:H53"/>
    <mergeCell ref="C54:C56"/>
    <mergeCell ref="D54:D56"/>
    <mergeCell ref="C57:C59"/>
    <mergeCell ref="F62:G62"/>
    <mergeCell ref="H62:H64"/>
    <mergeCell ref="A65:H65"/>
    <mergeCell ref="A66:B66"/>
    <mergeCell ref="C66:H66"/>
    <mergeCell ref="A67:A69"/>
    <mergeCell ref="B67:B69"/>
    <mergeCell ref="C67:C69"/>
    <mergeCell ref="D67:D68"/>
    <mergeCell ref="F67:G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6.140625" style="12" customWidth="1"/>
    <col min="2" max="2" width="13.00390625" style="12" customWidth="1"/>
    <col min="3" max="3" width="79.140625" style="12" customWidth="1"/>
    <col min="4" max="4" width="15.140625" style="12" customWidth="1"/>
    <col min="5" max="5" width="22.421875" style="12" customWidth="1"/>
    <col min="6" max="6" width="17.421875" style="12" customWidth="1"/>
    <col min="7" max="7" width="17.421875" style="15" customWidth="1"/>
    <col min="8" max="8" width="77.7109375" style="14" customWidth="1"/>
    <col min="9" max="16384" width="9.140625" style="13" customWidth="1"/>
  </cols>
  <sheetData>
    <row r="1" spans="1:8" s="23" customFormat="1" ht="15.75">
      <c r="A1" s="21"/>
      <c r="B1" s="22"/>
      <c r="C1" s="22"/>
      <c r="D1" s="22"/>
      <c r="E1" s="22"/>
      <c r="G1" s="104"/>
      <c r="H1" s="14"/>
    </row>
    <row r="2" spans="1:8" s="23" customFormat="1" ht="15.75">
      <c r="A2" s="21"/>
      <c r="B2" s="22"/>
      <c r="C2" s="22"/>
      <c r="D2" s="22"/>
      <c r="E2" s="22"/>
      <c r="G2" s="398" t="s">
        <v>0</v>
      </c>
      <c r="H2" s="398"/>
    </row>
    <row r="3" spans="1:8" s="23" customFormat="1" ht="15.75">
      <c r="A3" s="21"/>
      <c r="B3" s="22"/>
      <c r="C3" s="22"/>
      <c r="D3" s="22"/>
      <c r="E3" s="22"/>
      <c r="G3" s="399" t="s">
        <v>1</v>
      </c>
      <c r="H3" s="399"/>
    </row>
    <row r="4" spans="1:8" s="23" customFormat="1" ht="15.75">
      <c r="A4" s="21"/>
      <c r="B4" s="22"/>
      <c r="C4" s="22"/>
      <c r="D4" s="22"/>
      <c r="E4" s="22"/>
      <c r="G4" s="400" t="s">
        <v>2</v>
      </c>
      <c r="H4" s="400"/>
    </row>
    <row r="5" spans="1:8" s="23" customFormat="1" ht="15.75">
      <c r="A5" s="21"/>
      <c r="B5" s="22"/>
      <c r="C5" s="22"/>
      <c r="D5" s="22"/>
      <c r="E5" s="22"/>
      <c r="G5" s="401"/>
      <c r="H5" s="401"/>
    </row>
    <row r="6" spans="1:8" s="23" customFormat="1" ht="15.75">
      <c r="A6" s="21"/>
      <c r="B6" s="22"/>
      <c r="C6" s="22"/>
      <c r="D6" s="22"/>
      <c r="E6" s="22"/>
      <c r="G6" s="402" t="s">
        <v>3</v>
      </c>
      <c r="H6" s="402"/>
    </row>
    <row r="7" spans="1:8" s="23" customFormat="1" ht="15.75">
      <c r="A7" s="21"/>
      <c r="B7" s="22"/>
      <c r="C7" s="22"/>
      <c r="D7" s="22"/>
      <c r="E7" s="22"/>
      <c r="F7" s="22"/>
      <c r="G7" s="122"/>
      <c r="H7" s="105"/>
    </row>
    <row r="8" spans="1:8" ht="15.75">
      <c r="A8" s="396" t="s">
        <v>4</v>
      </c>
      <c r="B8" s="396"/>
      <c r="C8" s="396"/>
      <c r="D8" s="396"/>
      <c r="E8" s="396"/>
      <c r="F8" s="396"/>
      <c r="G8" s="396"/>
      <c r="H8" s="396"/>
    </row>
    <row r="9" spans="1:8" ht="15.75">
      <c r="A9" s="396" t="s">
        <v>624</v>
      </c>
      <c r="B9" s="396"/>
      <c r="C9" s="396"/>
      <c r="D9" s="396"/>
      <c r="E9" s="396"/>
      <c r="F9" s="396"/>
      <c r="G9" s="396"/>
      <c r="H9" s="396"/>
    </row>
    <row r="10" spans="1:8" ht="15.75">
      <c r="A10" s="396" t="s">
        <v>729</v>
      </c>
      <c r="B10" s="396"/>
      <c r="C10" s="396"/>
      <c r="D10" s="396"/>
      <c r="E10" s="396"/>
      <c r="F10" s="396"/>
      <c r="G10" s="396"/>
      <c r="H10" s="396"/>
    </row>
    <row r="11" spans="1:8" ht="15.75" customHeight="1">
      <c r="A11" s="396" t="s">
        <v>653</v>
      </c>
      <c r="B11" s="396"/>
      <c r="C11" s="396"/>
      <c r="D11" s="396"/>
      <c r="E11" s="396"/>
      <c r="F11" s="396"/>
      <c r="G11" s="396"/>
      <c r="H11" s="396"/>
    </row>
    <row r="12" spans="1:8" ht="15.75">
      <c r="A12" s="49"/>
      <c r="B12" s="49"/>
      <c r="C12" s="49"/>
      <c r="D12" s="49"/>
      <c r="E12" s="49"/>
      <c r="F12" s="49"/>
      <c r="G12" s="49"/>
      <c r="H12" s="49"/>
    </row>
    <row r="13" spans="1:8" ht="47.25">
      <c r="A13" s="128" t="s">
        <v>5</v>
      </c>
      <c r="B13" s="128" t="s">
        <v>6</v>
      </c>
      <c r="C13" s="128" t="s">
        <v>7</v>
      </c>
      <c r="D13" s="128" t="s">
        <v>8</v>
      </c>
      <c r="E13" s="128" t="s">
        <v>9</v>
      </c>
      <c r="F13" s="128" t="s">
        <v>10</v>
      </c>
      <c r="G13" s="129" t="s">
        <v>11</v>
      </c>
      <c r="H13" s="128" t="s">
        <v>12</v>
      </c>
    </row>
    <row r="14" spans="1:8" ht="15.75" customHeight="1">
      <c r="A14" s="712" t="s">
        <v>13</v>
      </c>
      <c r="B14" s="712"/>
      <c r="C14" s="712"/>
      <c r="D14" s="712"/>
      <c r="E14" s="712"/>
      <c r="F14" s="712"/>
      <c r="G14" s="712"/>
      <c r="H14" s="712"/>
    </row>
    <row r="15" spans="1:8" ht="15.75" customHeight="1">
      <c r="A15" s="693" t="s">
        <v>14</v>
      </c>
      <c r="B15" s="694"/>
      <c r="C15" s="712" t="s">
        <v>15</v>
      </c>
      <c r="D15" s="712"/>
      <c r="E15" s="712"/>
      <c r="F15" s="712"/>
      <c r="G15" s="712"/>
      <c r="H15" s="712"/>
    </row>
    <row r="16" spans="1:8" ht="15.75" customHeight="1">
      <c r="A16" s="696" t="s">
        <v>16</v>
      </c>
      <c r="B16" s="699" t="s">
        <v>17</v>
      </c>
      <c r="C16" s="709" t="s">
        <v>18</v>
      </c>
      <c r="D16" s="696" t="s">
        <v>19</v>
      </c>
      <c r="E16" s="130" t="s">
        <v>20</v>
      </c>
      <c r="F16" s="683" t="s">
        <v>21</v>
      </c>
      <c r="G16" s="684"/>
      <c r="H16" s="599" t="s">
        <v>332</v>
      </c>
    </row>
    <row r="17" spans="1:8" ht="15.75" customHeight="1">
      <c r="A17" s="697"/>
      <c r="B17" s="700"/>
      <c r="C17" s="710"/>
      <c r="D17" s="698"/>
      <c r="E17" s="130" t="s">
        <v>112</v>
      </c>
      <c r="F17" s="683" t="s">
        <v>21</v>
      </c>
      <c r="G17" s="684"/>
      <c r="H17" s="658"/>
    </row>
    <row r="18" spans="1:8" ht="15.75">
      <c r="A18" s="698"/>
      <c r="B18" s="701"/>
      <c r="C18" s="711"/>
      <c r="D18" s="275" t="s">
        <v>24</v>
      </c>
      <c r="E18" s="130"/>
      <c r="F18" s="683" t="s">
        <v>21</v>
      </c>
      <c r="G18" s="684"/>
      <c r="H18" s="649"/>
    </row>
    <row r="19" spans="1:8" ht="15.75" customHeight="1">
      <c r="A19" s="696" t="s">
        <v>25</v>
      </c>
      <c r="B19" s="699" t="s">
        <v>26</v>
      </c>
      <c r="C19" s="709" t="s">
        <v>333</v>
      </c>
      <c r="D19" s="696" t="s">
        <v>19</v>
      </c>
      <c r="E19" s="130" t="s">
        <v>20</v>
      </c>
      <c r="F19" s="683" t="s">
        <v>21</v>
      </c>
      <c r="G19" s="684"/>
      <c r="H19" s="599" t="s">
        <v>334</v>
      </c>
    </row>
    <row r="20" spans="1:8" ht="15.75" customHeight="1">
      <c r="A20" s="697"/>
      <c r="B20" s="700"/>
      <c r="C20" s="710"/>
      <c r="D20" s="698"/>
      <c r="E20" s="130" t="s">
        <v>112</v>
      </c>
      <c r="F20" s="683" t="s">
        <v>21</v>
      </c>
      <c r="G20" s="684"/>
      <c r="H20" s="658"/>
    </row>
    <row r="21" spans="1:8" ht="15.75">
      <c r="A21" s="698"/>
      <c r="B21" s="701"/>
      <c r="C21" s="711"/>
      <c r="D21" s="275" t="s">
        <v>24</v>
      </c>
      <c r="E21" s="130"/>
      <c r="F21" s="683" t="s">
        <v>21</v>
      </c>
      <c r="G21" s="684"/>
      <c r="H21" s="649"/>
    </row>
    <row r="22" spans="1:8" ht="15.75" customHeight="1">
      <c r="A22" s="696" t="s">
        <v>29</v>
      </c>
      <c r="B22" s="699" t="s">
        <v>30</v>
      </c>
      <c r="C22" s="709" t="s">
        <v>31</v>
      </c>
      <c r="D22" s="696" t="s">
        <v>19</v>
      </c>
      <c r="E22" s="130" t="s">
        <v>20</v>
      </c>
      <c r="F22" s="683" t="s">
        <v>21</v>
      </c>
      <c r="G22" s="684"/>
      <c r="H22" s="599" t="s">
        <v>334</v>
      </c>
    </row>
    <row r="23" spans="1:8" ht="15.75" customHeight="1">
      <c r="A23" s="697"/>
      <c r="B23" s="700"/>
      <c r="C23" s="710"/>
      <c r="D23" s="698"/>
      <c r="E23" s="130" t="s">
        <v>112</v>
      </c>
      <c r="F23" s="683" t="s">
        <v>21</v>
      </c>
      <c r="G23" s="684"/>
      <c r="H23" s="658"/>
    </row>
    <row r="24" spans="1:8" ht="15.75">
      <c r="A24" s="698"/>
      <c r="B24" s="701"/>
      <c r="C24" s="711"/>
      <c r="D24" s="131" t="s">
        <v>24</v>
      </c>
      <c r="E24" s="130"/>
      <c r="F24" s="683" t="s">
        <v>21</v>
      </c>
      <c r="G24" s="684"/>
      <c r="H24" s="649"/>
    </row>
    <row r="25" spans="1:8" ht="15.75" customHeight="1">
      <c r="A25" s="696" t="s">
        <v>32</v>
      </c>
      <c r="B25" s="699" t="s">
        <v>33</v>
      </c>
      <c r="C25" s="693" t="s">
        <v>34</v>
      </c>
      <c r="D25" s="695"/>
      <c r="E25" s="695"/>
      <c r="F25" s="695"/>
      <c r="G25" s="695"/>
      <c r="H25" s="694"/>
    </row>
    <row r="26" spans="1:8" ht="15.75" customHeight="1">
      <c r="A26" s="697"/>
      <c r="B26" s="700"/>
      <c r="C26" s="696" t="s">
        <v>335</v>
      </c>
      <c r="D26" s="130" t="s">
        <v>19</v>
      </c>
      <c r="E26" s="131" t="s">
        <v>20</v>
      </c>
      <c r="F26" s="276">
        <f>2214*1.06-0.84</f>
        <v>2346</v>
      </c>
      <c r="G26" s="281">
        <f aca="true" t="shared" si="0" ref="G26:G76">F26*1.2</f>
        <v>2815.2</v>
      </c>
      <c r="H26" s="709" t="s">
        <v>707</v>
      </c>
    </row>
    <row r="27" spans="1:8" ht="15.75" customHeight="1">
      <c r="A27" s="697"/>
      <c r="B27" s="700"/>
      <c r="C27" s="698"/>
      <c r="D27" s="130" t="s">
        <v>19</v>
      </c>
      <c r="E27" s="132" t="s">
        <v>23</v>
      </c>
      <c r="F27" s="276">
        <f>3512*1.06-0.72</f>
        <v>3722.0000000000005</v>
      </c>
      <c r="G27" s="281">
        <f t="shared" si="0"/>
        <v>4466.400000000001</v>
      </c>
      <c r="H27" s="710"/>
    </row>
    <row r="28" spans="1:8" ht="15.75">
      <c r="A28" s="697"/>
      <c r="B28" s="700"/>
      <c r="C28" s="688" t="s">
        <v>336</v>
      </c>
      <c r="D28" s="130" t="s">
        <v>19</v>
      </c>
      <c r="E28" s="131" t="s">
        <v>20</v>
      </c>
      <c r="F28" s="276">
        <f>4361*1.06-0.66</f>
        <v>4622</v>
      </c>
      <c r="G28" s="281">
        <f t="shared" si="0"/>
        <v>5546.4</v>
      </c>
      <c r="H28" s="710"/>
    </row>
    <row r="29" spans="1:8" ht="15.75">
      <c r="A29" s="697"/>
      <c r="B29" s="700"/>
      <c r="C29" s="689"/>
      <c r="D29" s="130" t="s">
        <v>19</v>
      </c>
      <c r="E29" s="132" t="s">
        <v>23</v>
      </c>
      <c r="F29" s="276">
        <f>5491*1.06-0.46</f>
        <v>5820</v>
      </c>
      <c r="G29" s="281">
        <f t="shared" si="0"/>
        <v>6984</v>
      </c>
      <c r="H29" s="710"/>
    </row>
    <row r="30" spans="1:8" ht="15.75">
      <c r="A30" s="697"/>
      <c r="B30" s="700"/>
      <c r="C30" s="688" t="s">
        <v>295</v>
      </c>
      <c r="D30" s="130" t="s">
        <v>19</v>
      </c>
      <c r="E30" s="131" t="s">
        <v>20</v>
      </c>
      <c r="F30" s="276">
        <f>6007*1.06-0.42</f>
        <v>6367</v>
      </c>
      <c r="G30" s="281">
        <f t="shared" si="0"/>
        <v>7640.4</v>
      </c>
      <c r="H30" s="710"/>
    </row>
    <row r="31" spans="1:8" ht="15.75">
      <c r="A31" s="697"/>
      <c r="B31" s="700"/>
      <c r="C31" s="689"/>
      <c r="D31" s="130" t="s">
        <v>19</v>
      </c>
      <c r="E31" s="132" t="s">
        <v>23</v>
      </c>
      <c r="F31" s="276">
        <f>7758*1.06-0.48</f>
        <v>8223</v>
      </c>
      <c r="G31" s="281">
        <f t="shared" si="0"/>
        <v>9867.6</v>
      </c>
      <c r="H31" s="710"/>
    </row>
    <row r="32" spans="1:8" ht="15.75">
      <c r="A32" s="697"/>
      <c r="B32" s="700"/>
      <c r="C32" s="688" t="s">
        <v>337</v>
      </c>
      <c r="D32" s="130" t="s">
        <v>19</v>
      </c>
      <c r="E32" s="131" t="s">
        <v>20</v>
      </c>
      <c r="F32" s="276">
        <f>6658*1.06-0.48</f>
        <v>7057.000000000001</v>
      </c>
      <c r="G32" s="281">
        <f t="shared" si="0"/>
        <v>8468.400000000001</v>
      </c>
      <c r="H32" s="710"/>
    </row>
    <row r="33" spans="1:8" ht="15.75">
      <c r="A33" s="697"/>
      <c r="B33" s="700"/>
      <c r="C33" s="689"/>
      <c r="D33" s="130" t="s">
        <v>19</v>
      </c>
      <c r="E33" s="132" t="s">
        <v>23</v>
      </c>
      <c r="F33" s="276">
        <f>10638*1.06-0.28</f>
        <v>11276</v>
      </c>
      <c r="G33" s="281">
        <f t="shared" si="0"/>
        <v>13531.199999999999</v>
      </c>
      <c r="H33" s="710"/>
    </row>
    <row r="34" spans="1:8" ht="15.75">
      <c r="A34" s="697"/>
      <c r="B34" s="700"/>
      <c r="C34" s="688" t="s">
        <v>338</v>
      </c>
      <c r="D34" s="130" t="s">
        <v>19</v>
      </c>
      <c r="E34" s="131" t="s">
        <v>20</v>
      </c>
      <c r="F34" s="277">
        <v>7425</v>
      </c>
      <c r="G34" s="281">
        <f t="shared" si="0"/>
        <v>8910</v>
      </c>
      <c r="H34" s="710"/>
    </row>
    <row r="35" spans="1:8" ht="15.75">
      <c r="A35" s="697"/>
      <c r="B35" s="700"/>
      <c r="C35" s="689"/>
      <c r="D35" s="130" t="s">
        <v>19</v>
      </c>
      <c r="E35" s="132" t="s">
        <v>23</v>
      </c>
      <c r="F35" s="277">
        <v>11550</v>
      </c>
      <c r="G35" s="281">
        <f t="shared" si="0"/>
        <v>13860</v>
      </c>
      <c r="H35" s="710"/>
    </row>
    <row r="36" spans="1:8" ht="15.75">
      <c r="A36" s="697"/>
      <c r="B36" s="700"/>
      <c r="C36" s="688" t="s">
        <v>339</v>
      </c>
      <c r="D36" s="130" t="s">
        <v>19</v>
      </c>
      <c r="E36" s="131" t="s">
        <v>20</v>
      </c>
      <c r="F36" s="277">
        <v>8040</v>
      </c>
      <c r="G36" s="281">
        <f t="shared" si="0"/>
        <v>9648</v>
      </c>
      <c r="H36" s="710"/>
    </row>
    <row r="37" spans="1:8" ht="15.75">
      <c r="A37" s="697"/>
      <c r="B37" s="700"/>
      <c r="C37" s="689"/>
      <c r="D37" s="130" t="s">
        <v>19</v>
      </c>
      <c r="E37" s="132" t="s">
        <v>23</v>
      </c>
      <c r="F37" s="277">
        <v>11711</v>
      </c>
      <c r="G37" s="281">
        <f t="shared" si="0"/>
        <v>14053.199999999999</v>
      </c>
      <c r="H37" s="710"/>
    </row>
    <row r="38" spans="1:8" ht="15.75">
      <c r="A38" s="697"/>
      <c r="B38" s="700"/>
      <c r="C38" s="688" t="s">
        <v>231</v>
      </c>
      <c r="D38" s="130" t="s">
        <v>19</v>
      </c>
      <c r="E38" s="131" t="s">
        <v>20</v>
      </c>
      <c r="F38" s="276">
        <f>10651*1.06-0.06</f>
        <v>11290.000000000002</v>
      </c>
      <c r="G38" s="281">
        <f t="shared" si="0"/>
        <v>13548.000000000002</v>
      </c>
      <c r="H38" s="710"/>
    </row>
    <row r="39" spans="1:8" ht="15.75">
      <c r="A39" s="697"/>
      <c r="B39" s="700"/>
      <c r="C39" s="689"/>
      <c r="D39" s="130" t="s">
        <v>19</v>
      </c>
      <c r="E39" s="132" t="s">
        <v>23</v>
      </c>
      <c r="F39" s="276">
        <f>17205*1.06-0.3</f>
        <v>18237</v>
      </c>
      <c r="G39" s="281">
        <f t="shared" si="0"/>
        <v>21884.399999999998</v>
      </c>
      <c r="H39" s="710"/>
    </row>
    <row r="40" spans="1:8" ht="15.75">
      <c r="A40" s="697"/>
      <c r="B40" s="700"/>
      <c r="C40" s="688" t="s">
        <v>340</v>
      </c>
      <c r="D40" s="130" t="s">
        <v>19</v>
      </c>
      <c r="E40" s="131" t="s">
        <v>20</v>
      </c>
      <c r="F40" s="276">
        <f>11813*1.06-0.78</f>
        <v>12521</v>
      </c>
      <c r="G40" s="281">
        <f t="shared" si="0"/>
        <v>15025.199999999999</v>
      </c>
      <c r="H40" s="710"/>
    </row>
    <row r="41" spans="1:8" ht="15.75">
      <c r="A41" s="697"/>
      <c r="B41" s="700"/>
      <c r="C41" s="689"/>
      <c r="D41" s="130" t="s">
        <v>19</v>
      </c>
      <c r="E41" s="132" t="s">
        <v>23</v>
      </c>
      <c r="F41" s="276">
        <f>18936*1.06-0.16</f>
        <v>20072</v>
      </c>
      <c r="G41" s="281">
        <f t="shared" si="0"/>
        <v>24086.399999999998</v>
      </c>
      <c r="H41" s="710"/>
    </row>
    <row r="42" spans="1:8" ht="15.75">
      <c r="A42" s="697"/>
      <c r="B42" s="700"/>
      <c r="C42" s="688" t="s">
        <v>341</v>
      </c>
      <c r="D42" s="130" t="s">
        <v>19</v>
      </c>
      <c r="E42" s="131" t="s">
        <v>20</v>
      </c>
      <c r="F42" s="276">
        <f>12636*1.06-0.16</f>
        <v>13394</v>
      </c>
      <c r="G42" s="281">
        <f t="shared" si="0"/>
        <v>16072.8</v>
      </c>
      <c r="H42" s="710"/>
    </row>
    <row r="43" spans="1:8" ht="15.75">
      <c r="A43" s="697"/>
      <c r="B43" s="700"/>
      <c r="C43" s="689"/>
      <c r="D43" s="130" t="s">
        <v>19</v>
      </c>
      <c r="E43" s="132" t="s">
        <v>23</v>
      </c>
      <c r="F43" s="276">
        <f>20740*1.06-0.4</f>
        <v>21984</v>
      </c>
      <c r="G43" s="281">
        <f t="shared" si="0"/>
        <v>26380.8</v>
      </c>
      <c r="H43" s="710"/>
    </row>
    <row r="44" spans="1:8" ht="15.75">
      <c r="A44" s="697"/>
      <c r="B44" s="700"/>
      <c r="C44" s="688" t="s">
        <v>342</v>
      </c>
      <c r="D44" s="130" t="s">
        <v>19</v>
      </c>
      <c r="E44" s="131" t="s">
        <v>20</v>
      </c>
      <c r="F44" s="276">
        <f>14075*1.06-0.5</f>
        <v>14919</v>
      </c>
      <c r="G44" s="281">
        <f t="shared" si="0"/>
        <v>17902.8</v>
      </c>
      <c r="H44" s="710"/>
    </row>
    <row r="45" spans="1:8" ht="15.75">
      <c r="A45" s="697"/>
      <c r="B45" s="700"/>
      <c r="C45" s="689"/>
      <c r="D45" s="130" t="s">
        <v>19</v>
      </c>
      <c r="E45" s="132" t="s">
        <v>23</v>
      </c>
      <c r="F45" s="276">
        <f>22895*1.06-0.7</f>
        <v>24268</v>
      </c>
      <c r="G45" s="281">
        <f t="shared" si="0"/>
        <v>29121.6</v>
      </c>
      <c r="H45" s="710"/>
    </row>
    <row r="46" spans="1:8" ht="15.75">
      <c r="A46" s="697"/>
      <c r="B46" s="700"/>
      <c r="C46" s="688" t="s">
        <v>343</v>
      </c>
      <c r="D46" s="130" t="s">
        <v>19</v>
      </c>
      <c r="E46" s="131" t="s">
        <v>20</v>
      </c>
      <c r="F46" s="276">
        <f>15190*1.06-0.4</f>
        <v>16101.000000000002</v>
      </c>
      <c r="G46" s="281">
        <f t="shared" si="0"/>
        <v>19321.2</v>
      </c>
      <c r="H46" s="710"/>
    </row>
    <row r="47" spans="1:8" ht="15.75">
      <c r="A47" s="697"/>
      <c r="B47" s="700"/>
      <c r="C47" s="689"/>
      <c r="D47" s="130" t="s">
        <v>19</v>
      </c>
      <c r="E47" s="132" t="s">
        <v>23</v>
      </c>
      <c r="F47" s="276">
        <f>25169*1.06-0.14</f>
        <v>26679.000000000004</v>
      </c>
      <c r="G47" s="281">
        <f t="shared" si="0"/>
        <v>32014.800000000003</v>
      </c>
      <c r="H47" s="710"/>
    </row>
    <row r="48" spans="1:8" ht="15.75">
      <c r="A48" s="697"/>
      <c r="B48" s="700"/>
      <c r="C48" s="688" t="s">
        <v>344</v>
      </c>
      <c r="D48" s="130" t="s">
        <v>19</v>
      </c>
      <c r="E48" s="131" t="s">
        <v>20</v>
      </c>
      <c r="F48" s="276">
        <f>16094*1.06-0.64</f>
        <v>17059</v>
      </c>
      <c r="G48" s="281">
        <f t="shared" si="0"/>
        <v>20470.8</v>
      </c>
      <c r="H48" s="710"/>
    </row>
    <row r="49" spans="1:8" ht="15.75">
      <c r="A49" s="697"/>
      <c r="B49" s="700"/>
      <c r="C49" s="689"/>
      <c r="D49" s="130" t="s">
        <v>19</v>
      </c>
      <c r="E49" s="132" t="s">
        <v>23</v>
      </c>
      <c r="F49" s="276">
        <f>26675*1.06-0.5</f>
        <v>28275</v>
      </c>
      <c r="G49" s="281">
        <f t="shared" si="0"/>
        <v>33930</v>
      </c>
      <c r="H49" s="710"/>
    </row>
    <row r="50" spans="1:8" ht="15.75">
      <c r="A50" s="697"/>
      <c r="B50" s="700"/>
      <c r="C50" s="688" t="s">
        <v>345</v>
      </c>
      <c r="D50" s="130" t="s">
        <v>19</v>
      </c>
      <c r="E50" s="131" t="s">
        <v>20</v>
      </c>
      <c r="F50" s="276">
        <f>18271*1.06-0.26</f>
        <v>19367.000000000004</v>
      </c>
      <c r="G50" s="281">
        <f t="shared" si="0"/>
        <v>23240.400000000005</v>
      </c>
      <c r="H50" s="710"/>
    </row>
    <row r="51" spans="1:8" ht="15.75">
      <c r="A51" s="697"/>
      <c r="B51" s="700"/>
      <c r="C51" s="689"/>
      <c r="D51" s="130" t="s">
        <v>19</v>
      </c>
      <c r="E51" s="132" t="s">
        <v>23</v>
      </c>
      <c r="F51" s="276">
        <f>27799*1.06-0.94</f>
        <v>29466.000000000004</v>
      </c>
      <c r="G51" s="281">
        <f t="shared" si="0"/>
        <v>35359.200000000004</v>
      </c>
      <c r="H51" s="710"/>
    </row>
    <row r="52" spans="1:8" ht="15.75">
      <c r="A52" s="697"/>
      <c r="B52" s="700"/>
      <c r="C52" s="688" t="s">
        <v>346</v>
      </c>
      <c r="D52" s="130" t="s">
        <v>19</v>
      </c>
      <c r="E52" s="131" t="s">
        <v>20</v>
      </c>
      <c r="F52" s="276">
        <f>18591*1.06-0.46</f>
        <v>19706.000000000004</v>
      </c>
      <c r="G52" s="281">
        <f t="shared" si="0"/>
        <v>23647.200000000004</v>
      </c>
      <c r="H52" s="710"/>
    </row>
    <row r="53" spans="1:8" ht="15.75">
      <c r="A53" s="697"/>
      <c r="B53" s="700"/>
      <c r="C53" s="689"/>
      <c r="D53" s="130" t="s">
        <v>19</v>
      </c>
      <c r="E53" s="132" t="s">
        <v>23</v>
      </c>
      <c r="F53" s="276">
        <f>30824*1.06-0.44</f>
        <v>32673.000000000004</v>
      </c>
      <c r="G53" s="281">
        <f t="shared" si="0"/>
        <v>39207.600000000006</v>
      </c>
      <c r="H53" s="710"/>
    </row>
    <row r="54" spans="1:8" ht="15.75">
      <c r="A54" s="697"/>
      <c r="B54" s="700"/>
      <c r="C54" s="688" t="s">
        <v>347</v>
      </c>
      <c r="D54" s="130" t="s">
        <v>19</v>
      </c>
      <c r="E54" s="131" t="s">
        <v>20</v>
      </c>
      <c r="F54" s="276">
        <f>24039*1.06-0.34</f>
        <v>25481</v>
      </c>
      <c r="G54" s="281">
        <f t="shared" si="0"/>
        <v>30577.199999999997</v>
      </c>
      <c r="H54" s="710"/>
    </row>
    <row r="55" spans="1:8" ht="15.75">
      <c r="A55" s="697"/>
      <c r="B55" s="700"/>
      <c r="C55" s="689"/>
      <c r="D55" s="130" t="s">
        <v>19</v>
      </c>
      <c r="E55" s="132" t="s">
        <v>23</v>
      </c>
      <c r="F55" s="276">
        <f>33986*1.06-0.16</f>
        <v>36025</v>
      </c>
      <c r="G55" s="281">
        <f t="shared" si="0"/>
        <v>43230</v>
      </c>
      <c r="H55" s="710"/>
    </row>
    <row r="56" spans="1:8" ht="15.75">
      <c r="A56" s="697"/>
      <c r="B56" s="700"/>
      <c r="C56" s="688" t="s">
        <v>348</v>
      </c>
      <c r="D56" s="130" t="s">
        <v>19</v>
      </c>
      <c r="E56" s="131" t="s">
        <v>20</v>
      </c>
      <c r="F56" s="276">
        <f>28577*1.06-0.62</f>
        <v>30291.000000000004</v>
      </c>
      <c r="G56" s="281">
        <f t="shared" si="0"/>
        <v>36349.200000000004</v>
      </c>
      <c r="H56" s="710"/>
    </row>
    <row r="57" spans="1:8" ht="15.75">
      <c r="A57" s="697"/>
      <c r="B57" s="700"/>
      <c r="C57" s="689"/>
      <c r="D57" s="130" t="s">
        <v>19</v>
      </c>
      <c r="E57" s="132" t="s">
        <v>23</v>
      </c>
      <c r="F57" s="276">
        <f>38593*1.06-0.58</f>
        <v>40908</v>
      </c>
      <c r="G57" s="281">
        <f t="shared" si="0"/>
        <v>49089.6</v>
      </c>
      <c r="H57" s="710"/>
    </row>
    <row r="58" spans="1:8" ht="15.75">
      <c r="A58" s="697"/>
      <c r="B58" s="700"/>
      <c r="C58" s="688" t="s">
        <v>349</v>
      </c>
      <c r="D58" s="130" t="s">
        <v>19</v>
      </c>
      <c r="E58" s="131" t="s">
        <v>20</v>
      </c>
      <c r="F58" s="276">
        <f>46431*1.06-0.86</f>
        <v>49216</v>
      </c>
      <c r="G58" s="281">
        <f t="shared" si="0"/>
        <v>59059.2</v>
      </c>
      <c r="H58" s="710"/>
    </row>
    <row r="59" spans="1:8" ht="15.75">
      <c r="A59" s="697"/>
      <c r="B59" s="700"/>
      <c r="C59" s="689"/>
      <c r="D59" s="130" t="s">
        <v>19</v>
      </c>
      <c r="E59" s="132" t="s">
        <v>23</v>
      </c>
      <c r="F59" s="276">
        <f>53233*1.06-0.98</f>
        <v>56426</v>
      </c>
      <c r="G59" s="281">
        <f t="shared" si="0"/>
        <v>67711.2</v>
      </c>
      <c r="H59" s="710"/>
    </row>
    <row r="60" spans="1:8" ht="15.75" customHeight="1">
      <c r="A60" s="697"/>
      <c r="B60" s="700"/>
      <c r="C60" s="283" t="s">
        <v>335</v>
      </c>
      <c r="D60" s="703" t="s">
        <v>350</v>
      </c>
      <c r="E60" s="704"/>
      <c r="F60" s="282">
        <f>2090*1.06-0.4</f>
        <v>2215</v>
      </c>
      <c r="G60" s="281">
        <f t="shared" si="0"/>
        <v>2658</v>
      </c>
      <c r="H60" s="710"/>
    </row>
    <row r="61" spans="1:8" ht="15.75" customHeight="1">
      <c r="A61" s="697"/>
      <c r="B61" s="700"/>
      <c r="C61" s="132" t="s">
        <v>336</v>
      </c>
      <c r="D61" s="705"/>
      <c r="E61" s="706"/>
      <c r="F61" s="182">
        <f>4236*1.06-0.16</f>
        <v>4490</v>
      </c>
      <c r="G61" s="281">
        <f t="shared" si="0"/>
        <v>5388</v>
      </c>
      <c r="H61" s="710"/>
    </row>
    <row r="62" spans="1:8" ht="15.75">
      <c r="A62" s="697"/>
      <c r="B62" s="700"/>
      <c r="C62" s="132" t="s">
        <v>295</v>
      </c>
      <c r="D62" s="705"/>
      <c r="E62" s="706"/>
      <c r="F62" s="182">
        <f>5883*1.06-0.98</f>
        <v>6235.000000000001</v>
      </c>
      <c r="G62" s="281">
        <f t="shared" si="0"/>
        <v>7482.000000000001</v>
      </c>
      <c r="H62" s="710"/>
    </row>
    <row r="63" spans="1:8" ht="15.75">
      <c r="A63" s="697"/>
      <c r="B63" s="700"/>
      <c r="C63" s="132" t="s">
        <v>337</v>
      </c>
      <c r="D63" s="705"/>
      <c r="E63" s="706"/>
      <c r="F63" s="182">
        <f>6534*1.06-0.04</f>
        <v>6926</v>
      </c>
      <c r="G63" s="281">
        <f t="shared" si="0"/>
        <v>8311.199999999999</v>
      </c>
      <c r="H63" s="710"/>
    </row>
    <row r="64" spans="1:8" ht="15.75">
      <c r="A64" s="697"/>
      <c r="B64" s="700"/>
      <c r="C64" s="132" t="s">
        <v>338</v>
      </c>
      <c r="D64" s="705"/>
      <c r="E64" s="706"/>
      <c r="F64" s="182">
        <f>7720*1.06-0.2</f>
        <v>8183.000000000001</v>
      </c>
      <c r="G64" s="281">
        <f t="shared" si="0"/>
        <v>9819.6</v>
      </c>
      <c r="H64" s="710"/>
    </row>
    <row r="65" spans="1:8" ht="15.75">
      <c r="A65" s="697"/>
      <c r="B65" s="700"/>
      <c r="C65" s="132" t="s">
        <v>339</v>
      </c>
      <c r="D65" s="705"/>
      <c r="E65" s="706"/>
      <c r="F65" s="182">
        <f>9582*1.06-0.92</f>
        <v>10156</v>
      </c>
      <c r="G65" s="281">
        <f t="shared" si="0"/>
        <v>12187.199999999999</v>
      </c>
      <c r="H65" s="710"/>
    </row>
    <row r="66" spans="1:8" ht="15.75">
      <c r="A66" s="697"/>
      <c r="B66" s="700"/>
      <c r="C66" s="132" t="s">
        <v>231</v>
      </c>
      <c r="D66" s="705"/>
      <c r="E66" s="706"/>
      <c r="F66" s="182">
        <f>10526*1.06-0.56</f>
        <v>11157.000000000002</v>
      </c>
      <c r="G66" s="281">
        <f t="shared" si="0"/>
        <v>13388.400000000001</v>
      </c>
      <c r="H66" s="710"/>
    </row>
    <row r="67" spans="1:8" ht="15.75">
      <c r="A67" s="697"/>
      <c r="B67" s="700"/>
      <c r="C67" s="132" t="s">
        <v>340</v>
      </c>
      <c r="D67" s="705"/>
      <c r="E67" s="706"/>
      <c r="F67" s="182">
        <f>11688*1.06-0.28</f>
        <v>12389</v>
      </c>
      <c r="G67" s="281">
        <f t="shared" si="0"/>
        <v>14866.8</v>
      </c>
      <c r="H67" s="710"/>
    </row>
    <row r="68" spans="1:8" ht="15.75">
      <c r="A68" s="697"/>
      <c r="B68" s="700"/>
      <c r="C68" s="132" t="s">
        <v>341</v>
      </c>
      <c r="D68" s="705"/>
      <c r="E68" s="706"/>
      <c r="F68" s="182">
        <f>12324*1.06-0.44</f>
        <v>13063</v>
      </c>
      <c r="G68" s="281">
        <f t="shared" si="0"/>
        <v>15675.599999999999</v>
      </c>
      <c r="H68" s="710"/>
    </row>
    <row r="69" spans="1:8" ht="15.75">
      <c r="A69" s="697"/>
      <c r="B69" s="700"/>
      <c r="C69" s="132" t="s">
        <v>342</v>
      </c>
      <c r="D69" s="705"/>
      <c r="E69" s="706"/>
      <c r="F69" s="182">
        <f>12496*1.06-0.76</f>
        <v>13245</v>
      </c>
      <c r="G69" s="281">
        <f t="shared" si="0"/>
        <v>15894</v>
      </c>
      <c r="H69" s="710"/>
    </row>
    <row r="70" spans="1:8" ht="15.75">
      <c r="A70" s="697"/>
      <c r="B70" s="700"/>
      <c r="C70" s="132" t="s">
        <v>351</v>
      </c>
      <c r="D70" s="705"/>
      <c r="E70" s="706"/>
      <c r="F70" s="182">
        <f>12669*1.06-0.14</f>
        <v>13429.000000000002</v>
      </c>
      <c r="G70" s="281">
        <f t="shared" si="0"/>
        <v>16114.800000000001</v>
      </c>
      <c r="H70" s="710"/>
    </row>
    <row r="71" spans="1:8" ht="15.75">
      <c r="A71" s="697"/>
      <c r="B71" s="700"/>
      <c r="C71" s="132" t="s">
        <v>344</v>
      </c>
      <c r="D71" s="705"/>
      <c r="E71" s="706"/>
      <c r="F71" s="182">
        <f>12715*1.06-0.9</f>
        <v>13477.000000000002</v>
      </c>
      <c r="G71" s="281">
        <f t="shared" si="0"/>
        <v>16172.400000000001</v>
      </c>
      <c r="H71" s="710"/>
    </row>
    <row r="72" spans="1:8" ht="15.75">
      <c r="A72" s="697"/>
      <c r="B72" s="700"/>
      <c r="C72" s="132" t="s">
        <v>345</v>
      </c>
      <c r="D72" s="705"/>
      <c r="E72" s="706"/>
      <c r="F72" s="182">
        <f>14003*1.06-0.18</f>
        <v>14843</v>
      </c>
      <c r="G72" s="281">
        <f t="shared" si="0"/>
        <v>17811.6</v>
      </c>
      <c r="H72" s="710"/>
    </row>
    <row r="73" spans="1:8" ht="15.75">
      <c r="A73" s="697"/>
      <c r="B73" s="700"/>
      <c r="C73" s="132" t="s">
        <v>346</v>
      </c>
      <c r="D73" s="705"/>
      <c r="E73" s="706"/>
      <c r="F73" s="182">
        <f>16568*1.06-0.08</f>
        <v>17562</v>
      </c>
      <c r="G73" s="281">
        <f t="shared" si="0"/>
        <v>21074.399999999998</v>
      </c>
      <c r="H73" s="710"/>
    </row>
    <row r="74" spans="1:8" ht="15.75">
      <c r="A74" s="697"/>
      <c r="B74" s="700"/>
      <c r="C74" s="132" t="s">
        <v>347</v>
      </c>
      <c r="D74" s="705"/>
      <c r="E74" s="706"/>
      <c r="F74" s="182">
        <f>20122*1.06-0.32</f>
        <v>21329</v>
      </c>
      <c r="G74" s="281">
        <f t="shared" si="0"/>
        <v>25594.8</v>
      </c>
      <c r="H74" s="710"/>
    </row>
    <row r="75" spans="1:8" ht="15.75">
      <c r="A75" s="697"/>
      <c r="B75" s="700"/>
      <c r="C75" s="132" t="s">
        <v>348</v>
      </c>
      <c r="D75" s="705"/>
      <c r="E75" s="706"/>
      <c r="F75" s="182">
        <f>23453*1.06-0.18</f>
        <v>24860</v>
      </c>
      <c r="G75" s="281">
        <f t="shared" si="0"/>
        <v>29832</v>
      </c>
      <c r="H75" s="710"/>
    </row>
    <row r="76" spans="1:8" ht="15.75">
      <c r="A76" s="698"/>
      <c r="B76" s="701"/>
      <c r="C76" s="132" t="s">
        <v>349</v>
      </c>
      <c r="D76" s="707"/>
      <c r="E76" s="708"/>
      <c r="F76" s="182">
        <f>40248*1.06-0.88</f>
        <v>42662.00000000001</v>
      </c>
      <c r="G76" s="281">
        <f t="shared" si="0"/>
        <v>51194.40000000001</v>
      </c>
      <c r="H76" s="711"/>
    </row>
    <row r="77" spans="1:8" ht="15.75" customHeight="1">
      <c r="A77" s="696" t="s">
        <v>42</v>
      </c>
      <c r="B77" s="699" t="s">
        <v>49</v>
      </c>
      <c r="C77" s="696" t="s">
        <v>50</v>
      </c>
      <c r="D77" s="696" t="s">
        <v>19</v>
      </c>
      <c r="E77" s="130" t="s">
        <v>20</v>
      </c>
      <c r="F77" s="683" t="s">
        <v>21</v>
      </c>
      <c r="G77" s="684"/>
      <c r="H77" s="696" t="s">
        <v>334</v>
      </c>
    </row>
    <row r="78" spans="1:8" ht="15.75" customHeight="1">
      <c r="A78" s="697"/>
      <c r="B78" s="700"/>
      <c r="C78" s="697"/>
      <c r="D78" s="698"/>
      <c r="E78" s="130" t="s">
        <v>112</v>
      </c>
      <c r="F78" s="683" t="s">
        <v>21</v>
      </c>
      <c r="G78" s="684"/>
      <c r="H78" s="702"/>
    </row>
    <row r="79" spans="1:8" ht="15.75">
      <c r="A79" s="698"/>
      <c r="B79" s="701"/>
      <c r="C79" s="698"/>
      <c r="D79" s="158" t="s">
        <v>24</v>
      </c>
      <c r="E79" s="278" t="s">
        <v>24</v>
      </c>
      <c r="F79" s="683" t="s">
        <v>21</v>
      </c>
      <c r="G79" s="684"/>
      <c r="H79" s="689"/>
    </row>
    <row r="80" spans="1:8" ht="15.75">
      <c r="A80" s="384" t="s">
        <v>48</v>
      </c>
      <c r="B80" s="406" t="s">
        <v>352</v>
      </c>
      <c r="C80" s="423" t="s">
        <v>353</v>
      </c>
      <c r="D80" s="463"/>
      <c r="E80" s="463"/>
      <c r="F80" s="463"/>
      <c r="G80" s="463"/>
      <c r="H80" s="424"/>
    </row>
    <row r="81" spans="1:8" ht="15.75" customHeight="1">
      <c r="A81" s="385"/>
      <c r="B81" s="407"/>
      <c r="C81" s="384" t="s">
        <v>354</v>
      </c>
      <c r="D81" s="384" t="s">
        <v>19</v>
      </c>
      <c r="E81" s="59" t="s">
        <v>20</v>
      </c>
      <c r="F81" s="60">
        <v>2930</v>
      </c>
      <c r="G81" s="44">
        <f aca="true" t="shared" si="1" ref="G81:G88">F81*1.2</f>
        <v>3516</v>
      </c>
      <c r="H81" s="42" t="s">
        <v>46</v>
      </c>
    </row>
    <row r="82" spans="1:8" ht="15.75" customHeight="1">
      <c r="A82" s="385"/>
      <c r="B82" s="407"/>
      <c r="C82" s="385"/>
      <c r="D82" s="385"/>
      <c r="E82" s="5" t="s">
        <v>20</v>
      </c>
      <c r="F82" s="61">
        <v>4160</v>
      </c>
      <c r="G82" s="44">
        <f t="shared" si="1"/>
        <v>4992</v>
      </c>
      <c r="H82" s="42" t="s">
        <v>240</v>
      </c>
    </row>
    <row r="83" spans="1:8" ht="15.75">
      <c r="A83" s="385"/>
      <c r="B83" s="407"/>
      <c r="C83" s="386"/>
      <c r="D83" s="386"/>
      <c r="E83" s="5" t="s">
        <v>112</v>
      </c>
      <c r="F83" s="62">
        <v>5070</v>
      </c>
      <c r="G83" s="44">
        <f t="shared" si="1"/>
        <v>6084</v>
      </c>
      <c r="H83" s="42"/>
    </row>
    <row r="84" spans="1:8" ht="15.75" customHeight="1">
      <c r="A84" s="385"/>
      <c r="B84" s="407"/>
      <c r="C84" s="384" t="s">
        <v>355</v>
      </c>
      <c r="D84" s="384" t="s">
        <v>19</v>
      </c>
      <c r="E84" s="59" t="s">
        <v>20</v>
      </c>
      <c r="F84" s="61">
        <v>1632</v>
      </c>
      <c r="G84" s="44">
        <f t="shared" si="1"/>
        <v>1958.3999999999999</v>
      </c>
      <c r="H84" s="42" t="s">
        <v>46</v>
      </c>
    </row>
    <row r="85" spans="1:8" ht="15.75" customHeight="1">
      <c r="A85" s="385"/>
      <c r="B85" s="407"/>
      <c r="C85" s="385"/>
      <c r="D85" s="385"/>
      <c r="E85" s="5" t="s">
        <v>20</v>
      </c>
      <c r="F85" s="61">
        <v>2862</v>
      </c>
      <c r="G85" s="44">
        <f t="shared" si="1"/>
        <v>3434.4</v>
      </c>
      <c r="H85" s="42" t="s">
        <v>240</v>
      </c>
    </row>
    <row r="86" spans="1:8" ht="15.75">
      <c r="A86" s="385"/>
      <c r="B86" s="407"/>
      <c r="C86" s="386"/>
      <c r="D86" s="386"/>
      <c r="E86" s="5" t="s">
        <v>112</v>
      </c>
      <c r="F86" s="61">
        <v>2862</v>
      </c>
      <c r="G86" s="44">
        <f t="shared" si="1"/>
        <v>3434.4</v>
      </c>
      <c r="H86" s="73"/>
    </row>
    <row r="87" spans="1:8" ht="15.75" customHeight="1">
      <c r="A87" s="385"/>
      <c r="B87" s="407"/>
      <c r="C87" s="384" t="s">
        <v>355</v>
      </c>
      <c r="D87" s="384" t="s">
        <v>19</v>
      </c>
      <c r="E87" s="5" t="s">
        <v>20</v>
      </c>
      <c r="F87" s="61">
        <v>1298</v>
      </c>
      <c r="G87" s="44">
        <f t="shared" si="1"/>
        <v>1557.6</v>
      </c>
      <c r="H87" s="42" t="s">
        <v>356</v>
      </c>
    </row>
    <row r="88" spans="1:8" ht="15.75" customHeight="1">
      <c r="A88" s="386"/>
      <c r="B88" s="408"/>
      <c r="C88" s="386"/>
      <c r="D88" s="410"/>
      <c r="E88" s="5" t="s">
        <v>112</v>
      </c>
      <c r="F88" s="61">
        <v>2208</v>
      </c>
      <c r="G88" s="44">
        <f t="shared" si="1"/>
        <v>2649.6</v>
      </c>
      <c r="H88" s="42" t="s">
        <v>356</v>
      </c>
    </row>
    <row r="89" spans="1:8" ht="15.75" customHeight="1">
      <c r="A89" s="690" t="s">
        <v>51</v>
      </c>
      <c r="B89" s="691"/>
      <c r="C89" s="691"/>
      <c r="D89" s="691"/>
      <c r="E89" s="691"/>
      <c r="F89" s="691"/>
      <c r="G89" s="691"/>
      <c r="H89" s="692"/>
    </row>
    <row r="90" spans="1:8" ht="15.75" customHeight="1">
      <c r="A90" s="693" t="s">
        <v>52</v>
      </c>
      <c r="B90" s="694"/>
      <c r="C90" s="693" t="s">
        <v>53</v>
      </c>
      <c r="D90" s="695"/>
      <c r="E90" s="695"/>
      <c r="F90" s="695"/>
      <c r="G90" s="695"/>
      <c r="H90" s="694"/>
    </row>
    <row r="91" spans="1:8" ht="15.75">
      <c r="A91" s="696" t="s">
        <v>54</v>
      </c>
      <c r="B91" s="699" t="s">
        <v>140</v>
      </c>
      <c r="C91" s="696" t="s">
        <v>56</v>
      </c>
      <c r="D91" s="696" t="s">
        <v>19</v>
      </c>
      <c r="E91" s="135" t="s">
        <v>20</v>
      </c>
      <c r="F91" s="683" t="s">
        <v>21</v>
      </c>
      <c r="G91" s="684"/>
      <c r="H91" s="130"/>
    </row>
    <row r="92" spans="1:8" ht="15.75">
      <c r="A92" s="697"/>
      <c r="B92" s="700"/>
      <c r="C92" s="697"/>
      <c r="D92" s="698"/>
      <c r="E92" s="130" t="s">
        <v>112</v>
      </c>
      <c r="F92" s="683" t="s">
        <v>21</v>
      </c>
      <c r="G92" s="684"/>
      <c r="H92" s="130"/>
    </row>
    <row r="93" spans="1:8" ht="15.75">
      <c r="A93" s="698"/>
      <c r="B93" s="701"/>
      <c r="C93" s="698"/>
      <c r="D93" s="130" t="s">
        <v>24</v>
      </c>
      <c r="E93" s="130"/>
      <c r="F93" s="683" t="s">
        <v>21</v>
      </c>
      <c r="G93" s="684"/>
      <c r="H93" s="130"/>
    </row>
    <row r="94" spans="1:8" ht="78.75">
      <c r="A94" s="696" t="s">
        <v>57</v>
      </c>
      <c r="B94" s="699" t="s">
        <v>58</v>
      </c>
      <c r="C94" s="696" t="s">
        <v>59</v>
      </c>
      <c r="D94" s="685" t="s">
        <v>60</v>
      </c>
      <c r="E94" s="718" t="s">
        <v>20</v>
      </c>
      <c r="F94" s="172">
        <v>300</v>
      </c>
      <c r="G94" s="172">
        <f aca="true" t="shared" si="2" ref="G94:G101">F94*1.2</f>
        <v>360</v>
      </c>
      <c r="H94" s="192" t="s">
        <v>654</v>
      </c>
    </row>
    <row r="95" spans="1:8" ht="78.75">
      <c r="A95" s="697"/>
      <c r="B95" s="700"/>
      <c r="C95" s="697"/>
      <c r="D95" s="685"/>
      <c r="E95" s="718"/>
      <c r="F95" s="172">
        <v>600</v>
      </c>
      <c r="G95" s="172">
        <f t="shared" si="2"/>
        <v>720</v>
      </c>
      <c r="H95" s="192" t="s">
        <v>655</v>
      </c>
    </row>
    <row r="96" spans="1:8" ht="78.75">
      <c r="A96" s="697"/>
      <c r="B96" s="700"/>
      <c r="C96" s="697"/>
      <c r="D96" s="685"/>
      <c r="E96" s="718"/>
      <c r="F96" s="172">
        <v>1000</v>
      </c>
      <c r="G96" s="172">
        <f t="shared" si="2"/>
        <v>1200</v>
      </c>
      <c r="H96" s="192" t="s">
        <v>656</v>
      </c>
    </row>
    <row r="97" spans="1:8" ht="78.75">
      <c r="A97" s="697"/>
      <c r="B97" s="700"/>
      <c r="C97" s="697"/>
      <c r="D97" s="685" t="s">
        <v>60</v>
      </c>
      <c r="E97" s="714" t="s">
        <v>23</v>
      </c>
      <c r="F97" s="172">
        <v>500</v>
      </c>
      <c r="G97" s="172">
        <f t="shared" si="2"/>
        <v>600</v>
      </c>
      <c r="H97" s="192" t="s">
        <v>654</v>
      </c>
    </row>
    <row r="98" spans="1:8" ht="78.75">
      <c r="A98" s="697"/>
      <c r="B98" s="700"/>
      <c r="C98" s="697"/>
      <c r="D98" s="685"/>
      <c r="E98" s="714"/>
      <c r="F98" s="172">
        <v>750</v>
      </c>
      <c r="G98" s="172">
        <f t="shared" si="2"/>
        <v>900</v>
      </c>
      <c r="H98" s="192" t="s">
        <v>655</v>
      </c>
    </row>
    <row r="99" spans="1:8" ht="78.75">
      <c r="A99" s="697"/>
      <c r="B99" s="700"/>
      <c r="C99" s="697"/>
      <c r="D99" s="685"/>
      <c r="E99" s="715"/>
      <c r="F99" s="172">
        <v>1000</v>
      </c>
      <c r="G99" s="172">
        <f t="shared" si="2"/>
        <v>1200</v>
      </c>
      <c r="H99" s="192" t="s">
        <v>656</v>
      </c>
    </row>
    <row r="100" spans="1:8" ht="78.75">
      <c r="A100" s="697"/>
      <c r="B100" s="700"/>
      <c r="C100" s="697"/>
      <c r="D100" s="696" t="s">
        <v>62</v>
      </c>
      <c r="E100" s="135" t="s">
        <v>24</v>
      </c>
      <c r="F100" s="182">
        <v>2112</v>
      </c>
      <c r="G100" s="281">
        <f t="shared" si="2"/>
        <v>2534.4</v>
      </c>
      <c r="H100" s="131" t="s">
        <v>63</v>
      </c>
    </row>
    <row r="101" spans="1:8" ht="78.75">
      <c r="A101" s="697"/>
      <c r="B101" s="700"/>
      <c r="C101" s="697"/>
      <c r="D101" s="697"/>
      <c r="E101" s="135" t="s">
        <v>24</v>
      </c>
      <c r="F101" s="182">
        <v>3168</v>
      </c>
      <c r="G101" s="281">
        <f t="shared" si="2"/>
        <v>3801.6</v>
      </c>
      <c r="H101" s="131" t="s">
        <v>504</v>
      </c>
    </row>
    <row r="102" spans="1:8" ht="47.25">
      <c r="A102" s="697"/>
      <c r="B102" s="700"/>
      <c r="C102" s="697"/>
      <c r="D102" s="130" t="s">
        <v>60</v>
      </c>
      <c r="E102" s="135" t="s">
        <v>19</v>
      </c>
      <c r="F102" s="683" t="s">
        <v>21</v>
      </c>
      <c r="G102" s="684"/>
      <c r="H102" s="131" t="s">
        <v>65</v>
      </c>
    </row>
    <row r="103" spans="1:8" ht="15.75">
      <c r="A103" s="698"/>
      <c r="B103" s="701"/>
      <c r="C103" s="698"/>
      <c r="D103" s="158" t="s">
        <v>66</v>
      </c>
      <c r="E103" s="135" t="s">
        <v>24</v>
      </c>
      <c r="F103" s="683" t="s">
        <v>21</v>
      </c>
      <c r="G103" s="684"/>
      <c r="H103" s="184"/>
    </row>
    <row r="104" spans="1:8" ht="15.75" customHeight="1">
      <c r="A104" s="696" t="s">
        <v>357</v>
      </c>
      <c r="B104" s="699" t="s">
        <v>243</v>
      </c>
      <c r="C104" s="696" t="s">
        <v>244</v>
      </c>
      <c r="D104" s="696" t="s">
        <v>19</v>
      </c>
      <c r="E104" s="135" t="s">
        <v>20</v>
      </c>
      <c r="F104" s="683" t="s">
        <v>21</v>
      </c>
      <c r="G104" s="684"/>
      <c r="H104" s="130"/>
    </row>
    <row r="105" spans="1:8" ht="31.5" customHeight="1">
      <c r="A105" s="697"/>
      <c r="B105" s="700"/>
      <c r="C105" s="697"/>
      <c r="D105" s="698"/>
      <c r="E105" s="130" t="s">
        <v>112</v>
      </c>
      <c r="F105" s="683" t="s">
        <v>21</v>
      </c>
      <c r="G105" s="684"/>
      <c r="H105" s="130"/>
    </row>
    <row r="106" spans="1:8" ht="15.75">
      <c r="A106" s="698"/>
      <c r="B106" s="701"/>
      <c r="C106" s="698"/>
      <c r="D106" s="158" t="s">
        <v>24</v>
      </c>
      <c r="E106" s="135"/>
      <c r="F106" s="683" t="s">
        <v>21</v>
      </c>
      <c r="G106" s="684"/>
      <c r="H106" s="130"/>
    </row>
    <row r="107" spans="1:8" ht="15.75" customHeight="1">
      <c r="A107" s="693" t="s">
        <v>67</v>
      </c>
      <c r="B107" s="694"/>
      <c r="C107" s="693" t="s">
        <v>68</v>
      </c>
      <c r="D107" s="695"/>
      <c r="E107" s="695"/>
      <c r="F107" s="695"/>
      <c r="G107" s="695"/>
      <c r="H107" s="694"/>
    </row>
    <row r="108" spans="1:8" ht="31.5" customHeight="1">
      <c r="A108" s="392">
        <v>10</v>
      </c>
      <c r="B108" s="461" t="s">
        <v>69</v>
      </c>
      <c r="C108" s="453" t="s">
        <v>70</v>
      </c>
      <c r="D108" s="397"/>
      <c r="E108" s="397"/>
      <c r="F108" s="397"/>
      <c r="G108" s="397"/>
      <c r="H108" s="52"/>
    </row>
    <row r="109" spans="1:8" ht="31.5">
      <c r="A109" s="393"/>
      <c r="B109" s="417"/>
      <c r="C109" s="66" t="s">
        <v>250</v>
      </c>
      <c r="D109" s="43" t="s">
        <v>71</v>
      </c>
      <c r="E109" s="42" t="s">
        <v>255</v>
      </c>
      <c r="F109" s="61">
        <f>221*1.01+0.79</f>
        <v>224</v>
      </c>
      <c r="G109" s="44">
        <f aca="true" t="shared" si="3" ref="G109:G117">F109*1.2</f>
        <v>268.8</v>
      </c>
      <c r="H109" s="392" t="s">
        <v>358</v>
      </c>
    </row>
    <row r="110" spans="1:8" ht="31.5">
      <c r="A110" s="393"/>
      <c r="B110" s="417"/>
      <c r="C110" s="66" t="s">
        <v>249</v>
      </c>
      <c r="D110" s="43" t="s">
        <v>71</v>
      </c>
      <c r="E110" s="42" t="s">
        <v>255</v>
      </c>
      <c r="F110" s="61">
        <f>167*1.01+0.33</f>
        <v>169</v>
      </c>
      <c r="G110" s="44">
        <f t="shared" si="3"/>
        <v>202.79999999999998</v>
      </c>
      <c r="H110" s="432"/>
    </row>
    <row r="111" spans="1:8" ht="31.5">
      <c r="A111" s="393"/>
      <c r="B111" s="417"/>
      <c r="C111" s="66" t="s">
        <v>359</v>
      </c>
      <c r="D111" s="418" t="s">
        <v>71</v>
      </c>
      <c r="E111" s="713" t="s">
        <v>20</v>
      </c>
      <c r="F111" s="10">
        <v>816</v>
      </c>
      <c r="G111" s="44">
        <f t="shared" si="3"/>
        <v>979.1999999999999</v>
      </c>
      <c r="H111" s="432"/>
    </row>
    <row r="112" spans="1:8" ht="15.75" customHeight="1">
      <c r="A112" s="393"/>
      <c r="B112" s="417"/>
      <c r="C112" s="66" t="s">
        <v>247</v>
      </c>
      <c r="D112" s="419"/>
      <c r="E112" s="713"/>
      <c r="F112" s="10">
        <v>1431</v>
      </c>
      <c r="G112" s="44">
        <f t="shared" si="3"/>
        <v>1717.2</v>
      </c>
      <c r="H112" s="432"/>
    </row>
    <row r="113" spans="1:8" ht="31.5">
      <c r="A113" s="393"/>
      <c r="B113" s="417"/>
      <c r="C113" s="66" t="s">
        <v>249</v>
      </c>
      <c r="D113" s="43" t="s">
        <v>71</v>
      </c>
      <c r="E113" s="11" t="s">
        <v>211</v>
      </c>
      <c r="F113" s="10">
        <v>649</v>
      </c>
      <c r="G113" s="44">
        <f t="shared" si="3"/>
        <v>778.8</v>
      </c>
      <c r="H113" s="432"/>
    </row>
    <row r="114" spans="1:8" ht="31.5">
      <c r="A114" s="393"/>
      <c r="B114" s="417"/>
      <c r="C114" s="66" t="s">
        <v>250</v>
      </c>
      <c r="D114" s="430" t="s">
        <v>71</v>
      </c>
      <c r="E114" s="713" t="s">
        <v>112</v>
      </c>
      <c r="F114" s="10">
        <v>1431</v>
      </c>
      <c r="G114" s="44">
        <f t="shared" si="3"/>
        <v>1717.2</v>
      </c>
      <c r="H114" s="432"/>
    </row>
    <row r="115" spans="1:8" ht="15.75" customHeight="1">
      <c r="A115" s="393"/>
      <c r="B115" s="417"/>
      <c r="C115" s="66" t="s">
        <v>249</v>
      </c>
      <c r="D115" s="430"/>
      <c r="E115" s="713"/>
      <c r="F115" s="10">
        <v>1104</v>
      </c>
      <c r="G115" s="44">
        <f t="shared" si="3"/>
        <v>1324.8</v>
      </c>
      <c r="H115" s="410"/>
    </row>
    <row r="116" spans="1:8" ht="15.75">
      <c r="A116" s="393"/>
      <c r="B116" s="417"/>
      <c r="C116" s="719" t="s">
        <v>249</v>
      </c>
      <c r="D116" s="418" t="s">
        <v>71</v>
      </c>
      <c r="E116" s="5" t="s">
        <v>20</v>
      </c>
      <c r="F116" s="10">
        <f>580*1.01+0.2</f>
        <v>586</v>
      </c>
      <c r="G116" s="44">
        <f t="shared" si="3"/>
        <v>703.1999999999999</v>
      </c>
      <c r="H116" s="392" t="s">
        <v>360</v>
      </c>
    </row>
    <row r="117" spans="1:8" ht="15.75" customHeight="1">
      <c r="A117" s="394"/>
      <c r="B117" s="740"/>
      <c r="C117" s="720"/>
      <c r="D117" s="419"/>
      <c r="E117" s="5" t="s">
        <v>112</v>
      </c>
      <c r="F117" s="10">
        <f>1162*1.01+0.38</f>
        <v>1174.0000000000002</v>
      </c>
      <c r="G117" s="44">
        <f t="shared" si="3"/>
        <v>1408.8000000000002</v>
      </c>
      <c r="H117" s="394"/>
    </row>
    <row r="118" spans="1:8" ht="15.75">
      <c r="A118" s="392">
        <v>11</v>
      </c>
      <c r="B118" s="406" t="s">
        <v>74</v>
      </c>
      <c r="C118" s="451" t="s">
        <v>75</v>
      </c>
      <c r="D118" s="452"/>
      <c r="E118" s="452"/>
      <c r="F118" s="452"/>
      <c r="G118" s="453"/>
      <c r="H118" s="65"/>
    </row>
    <row r="119" spans="1:8" ht="110.25">
      <c r="A119" s="393"/>
      <c r="B119" s="407"/>
      <c r="C119" s="69" t="s">
        <v>251</v>
      </c>
      <c r="D119" s="392" t="s">
        <v>76</v>
      </c>
      <c r="E119" s="392" t="s">
        <v>255</v>
      </c>
      <c r="F119" s="8">
        <f>160*1.01+0.4</f>
        <v>162</v>
      </c>
      <c r="G119" s="61">
        <f aca="true" t="shared" si="4" ref="G119:G129">F119*1.2</f>
        <v>194.4</v>
      </c>
      <c r="H119" s="42" t="s">
        <v>361</v>
      </c>
    </row>
    <row r="120" spans="1:8" ht="78.75">
      <c r="A120" s="393"/>
      <c r="B120" s="407"/>
      <c r="C120" s="69" t="s">
        <v>362</v>
      </c>
      <c r="D120" s="393"/>
      <c r="E120" s="393"/>
      <c r="F120" s="8">
        <f>1086*1.01+0.14</f>
        <v>1097</v>
      </c>
      <c r="G120" s="61">
        <f t="shared" si="4"/>
        <v>1316.3999999999999</v>
      </c>
      <c r="H120" s="71" t="s">
        <v>363</v>
      </c>
    </row>
    <row r="121" spans="1:8" s="12" customFormat="1" ht="64.5" customHeight="1">
      <c r="A121" s="393"/>
      <c r="B121" s="407"/>
      <c r="C121" s="69" t="s">
        <v>251</v>
      </c>
      <c r="D121" s="430" t="s">
        <v>76</v>
      </c>
      <c r="E121" s="713" t="s">
        <v>20</v>
      </c>
      <c r="F121" s="11">
        <f>328*1.01+0.72</f>
        <v>332.00000000000006</v>
      </c>
      <c r="G121" s="61">
        <f t="shared" si="4"/>
        <v>398.40000000000003</v>
      </c>
      <c r="H121" s="392" t="s">
        <v>361</v>
      </c>
    </row>
    <row r="122" spans="1:8" s="12" customFormat="1" ht="64.5" customHeight="1">
      <c r="A122" s="393"/>
      <c r="B122" s="407"/>
      <c r="C122" s="69" t="s">
        <v>364</v>
      </c>
      <c r="D122" s="430"/>
      <c r="E122" s="713"/>
      <c r="F122" s="10">
        <f>2216*1.01+0.84</f>
        <v>2239</v>
      </c>
      <c r="G122" s="61">
        <f t="shared" si="4"/>
        <v>2686.7999999999997</v>
      </c>
      <c r="H122" s="419"/>
    </row>
    <row r="123" spans="1:8" ht="78.75">
      <c r="A123" s="393"/>
      <c r="B123" s="407"/>
      <c r="C123" s="69" t="s">
        <v>362</v>
      </c>
      <c r="D123" s="430"/>
      <c r="E123" s="713"/>
      <c r="F123" s="10">
        <f>1641*1.01+0.59</f>
        <v>1658</v>
      </c>
      <c r="G123" s="61">
        <f t="shared" si="4"/>
        <v>1989.6</v>
      </c>
      <c r="H123" s="71" t="s">
        <v>365</v>
      </c>
    </row>
    <row r="124" spans="1:8" ht="58.5" customHeight="1">
      <c r="A124" s="393"/>
      <c r="B124" s="407"/>
      <c r="C124" s="69" t="s">
        <v>251</v>
      </c>
      <c r="D124" s="430" t="s">
        <v>76</v>
      </c>
      <c r="E124" s="713" t="s">
        <v>23</v>
      </c>
      <c r="F124" s="10">
        <f>399*1.01+0.01</f>
        <v>403</v>
      </c>
      <c r="G124" s="61">
        <f t="shared" si="4"/>
        <v>483.59999999999997</v>
      </c>
      <c r="H124" s="392" t="s">
        <v>361</v>
      </c>
    </row>
    <row r="125" spans="1:8" ht="58.5" customHeight="1">
      <c r="A125" s="393"/>
      <c r="B125" s="407"/>
      <c r="C125" s="69" t="s">
        <v>364</v>
      </c>
      <c r="D125" s="430"/>
      <c r="E125" s="713"/>
      <c r="F125" s="10">
        <f>2538*1.01+0.62</f>
        <v>2564</v>
      </c>
      <c r="G125" s="61">
        <f t="shared" si="4"/>
        <v>3076.7999999999997</v>
      </c>
      <c r="H125" s="410"/>
    </row>
    <row r="126" spans="1:8" ht="63">
      <c r="A126" s="393"/>
      <c r="B126" s="407"/>
      <c r="C126" s="69" t="s">
        <v>362</v>
      </c>
      <c r="D126" s="430"/>
      <c r="E126" s="713"/>
      <c r="F126" s="10">
        <f>1877*1.01+0.23</f>
        <v>1896</v>
      </c>
      <c r="G126" s="61">
        <f t="shared" si="4"/>
        <v>2275.2</v>
      </c>
      <c r="H126" s="71" t="s">
        <v>366</v>
      </c>
    </row>
    <row r="127" spans="1:8" ht="56.25" customHeight="1">
      <c r="A127" s="393"/>
      <c r="B127" s="407"/>
      <c r="C127" s="69" t="s">
        <v>251</v>
      </c>
      <c r="D127" s="430" t="s">
        <v>76</v>
      </c>
      <c r="E127" s="713" t="s">
        <v>367</v>
      </c>
      <c r="F127" s="10">
        <f>411*1.01+0.89</f>
        <v>416</v>
      </c>
      <c r="G127" s="61">
        <f t="shared" si="4"/>
        <v>499.2</v>
      </c>
      <c r="H127" s="392" t="s">
        <v>361</v>
      </c>
    </row>
    <row r="128" spans="1:8" ht="56.25" customHeight="1">
      <c r="A128" s="393"/>
      <c r="B128" s="407"/>
      <c r="C128" s="69" t="s">
        <v>364</v>
      </c>
      <c r="D128" s="430"/>
      <c r="E128" s="713"/>
      <c r="F128" s="10">
        <f>2609*1.01+0.91</f>
        <v>2636</v>
      </c>
      <c r="G128" s="61">
        <f t="shared" si="4"/>
        <v>3163.2</v>
      </c>
      <c r="H128" s="410"/>
    </row>
    <row r="129" spans="1:8" ht="63">
      <c r="A129" s="393"/>
      <c r="B129" s="407"/>
      <c r="C129" s="69" t="s">
        <v>362</v>
      </c>
      <c r="D129" s="430"/>
      <c r="E129" s="713"/>
      <c r="F129" s="10">
        <f>1930*1.01+0.7</f>
        <v>1950</v>
      </c>
      <c r="G129" s="61">
        <f t="shared" si="4"/>
        <v>2340</v>
      </c>
      <c r="H129" s="71" t="s">
        <v>366</v>
      </c>
    </row>
    <row r="130" spans="1:8" ht="18.75" customHeight="1">
      <c r="A130" s="393"/>
      <c r="B130" s="407"/>
      <c r="C130" s="70" t="s">
        <v>251</v>
      </c>
      <c r="D130" s="418" t="s">
        <v>76</v>
      </c>
      <c r="E130" s="11" t="s">
        <v>20</v>
      </c>
      <c r="F130" s="11">
        <f>47*1.01+0.53</f>
        <v>48</v>
      </c>
      <c r="G130" s="61">
        <f>F130*1.2</f>
        <v>57.599999999999994</v>
      </c>
      <c r="H130" s="409" t="s">
        <v>368</v>
      </c>
    </row>
    <row r="131" spans="1:8" ht="18.75" customHeight="1">
      <c r="A131" s="393"/>
      <c r="B131" s="407"/>
      <c r="C131" s="70" t="s">
        <v>251</v>
      </c>
      <c r="D131" s="419"/>
      <c r="E131" s="5" t="s">
        <v>112</v>
      </c>
      <c r="F131" s="11">
        <f>171*1.01+0.29</f>
        <v>173</v>
      </c>
      <c r="G131" s="61">
        <f>F131*1.2</f>
        <v>207.6</v>
      </c>
      <c r="H131" s="410"/>
    </row>
    <row r="132" spans="1:8" ht="47.25">
      <c r="A132" s="393"/>
      <c r="B132" s="407"/>
      <c r="C132" s="70" t="s">
        <v>75</v>
      </c>
      <c r="D132" s="11" t="s">
        <v>369</v>
      </c>
      <c r="E132" s="43"/>
      <c r="F132" s="11">
        <f>8.5*1.01+0.41</f>
        <v>8.995000000000001</v>
      </c>
      <c r="G132" s="61">
        <f>F132*1.2</f>
        <v>10.794</v>
      </c>
      <c r="H132" s="78" t="s">
        <v>370</v>
      </c>
    </row>
    <row r="133" spans="1:8" ht="78.75">
      <c r="A133" s="394"/>
      <c r="B133" s="408"/>
      <c r="C133" s="70" t="s">
        <v>371</v>
      </c>
      <c r="D133" s="11" t="s">
        <v>369</v>
      </c>
      <c r="E133" s="43"/>
      <c r="F133" s="11">
        <f>55*1.01+0.45</f>
        <v>56</v>
      </c>
      <c r="G133" s="61">
        <f>F133*1.2</f>
        <v>67.2</v>
      </c>
      <c r="H133" s="78" t="s">
        <v>365</v>
      </c>
    </row>
    <row r="134" spans="1:8" ht="15.75">
      <c r="A134" s="409">
        <v>12</v>
      </c>
      <c r="B134" s="741" t="s">
        <v>372</v>
      </c>
      <c r="C134" s="494" t="s">
        <v>321</v>
      </c>
      <c r="D134" s="542"/>
      <c r="E134" s="542"/>
      <c r="F134" s="542"/>
      <c r="G134" s="542"/>
      <c r="H134" s="543"/>
    </row>
    <row r="135" spans="1:8" ht="31.5">
      <c r="A135" s="432"/>
      <c r="B135" s="742"/>
      <c r="C135" s="409" t="s">
        <v>321</v>
      </c>
      <c r="D135" s="70" t="s">
        <v>373</v>
      </c>
      <c r="E135" s="11" t="s">
        <v>374</v>
      </c>
      <c r="F135" s="10">
        <f>1382*1.01+0.18</f>
        <v>1396</v>
      </c>
      <c r="G135" s="61">
        <f>F135*1.2</f>
        <v>1675.2</v>
      </c>
      <c r="H135" s="78" t="s">
        <v>375</v>
      </c>
    </row>
    <row r="136" spans="1:8" ht="15.75" customHeight="1">
      <c r="A136" s="432"/>
      <c r="B136" s="742"/>
      <c r="C136" s="432"/>
      <c r="D136" s="70" t="s">
        <v>376</v>
      </c>
      <c r="E136" s="11" t="s">
        <v>377</v>
      </c>
      <c r="F136" s="10">
        <f>250*1.01+0.5</f>
        <v>253</v>
      </c>
      <c r="G136" s="61">
        <f>F136*1.2</f>
        <v>303.59999999999997</v>
      </c>
      <c r="H136" s="78" t="s">
        <v>629</v>
      </c>
    </row>
    <row r="137" spans="1:8" ht="15.75">
      <c r="A137" s="432"/>
      <c r="B137" s="742"/>
      <c r="C137" s="432"/>
      <c r="D137" s="387" t="s">
        <v>378</v>
      </c>
      <c r="E137" s="387"/>
      <c r="F137" s="470">
        <f>614*1.01+0.86</f>
        <v>621</v>
      </c>
      <c r="G137" s="721">
        <f>F137*1.2</f>
        <v>745.1999999999999</v>
      </c>
      <c r="H137" s="409" t="s">
        <v>379</v>
      </c>
    </row>
    <row r="138" spans="1:8" ht="15.75">
      <c r="A138" s="410"/>
      <c r="B138" s="743"/>
      <c r="C138" s="410"/>
      <c r="D138" s="419"/>
      <c r="E138" s="419"/>
      <c r="F138" s="419"/>
      <c r="G138" s="722"/>
      <c r="H138" s="410"/>
    </row>
    <row r="139" spans="1:8" ht="15.75">
      <c r="A139" s="418">
        <v>13</v>
      </c>
      <c r="B139" s="406" t="s">
        <v>77</v>
      </c>
      <c r="C139" s="447" t="s">
        <v>153</v>
      </c>
      <c r="D139" s="448"/>
      <c r="E139" s="448"/>
      <c r="F139" s="448"/>
      <c r="G139" s="448"/>
      <c r="H139" s="449"/>
    </row>
    <row r="140" spans="1:8" ht="15.75" customHeight="1">
      <c r="A140" s="422"/>
      <c r="B140" s="407"/>
      <c r="C140" s="69" t="s">
        <v>153</v>
      </c>
      <c r="D140" s="69" t="s">
        <v>79</v>
      </c>
      <c r="E140" s="11"/>
      <c r="F140" s="11">
        <f>415*1.01+0.85</f>
        <v>420</v>
      </c>
      <c r="G140" s="61">
        <f>F140*1.2</f>
        <v>504</v>
      </c>
      <c r="H140" s="69" t="s">
        <v>630</v>
      </c>
    </row>
    <row r="141" spans="1:8" ht="31.5">
      <c r="A141" s="419"/>
      <c r="B141" s="408"/>
      <c r="C141" s="69" t="s">
        <v>153</v>
      </c>
      <c r="D141" s="69" t="s">
        <v>79</v>
      </c>
      <c r="E141" s="11"/>
      <c r="F141" s="11">
        <f>315*1.01+0.85</f>
        <v>319</v>
      </c>
      <c r="G141" s="61">
        <f>F141*1.2</f>
        <v>382.8</v>
      </c>
      <c r="H141" s="69" t="s">
        <v>261</v>
      </c>
    </row>
    <row r="142" spans="1:8" ht="15.75">
      <c r="A142" s="418">
        <v>14</v>
      </c>
      <c r="B142" s="406" t="s">
        <v>157</v>
      </c>
      <c r="C142" s="447" t="s">
        <v>158</v>
      </c>
      <c r="D142" s="448"/>
      <c r="E142" s="448"/>
      <c r="F142" s="448"/>
      <c r="G142" s="448"/>
      <c r="H142" s="449"/>
    </row>
    <row r="143" spans="1:8" ht="15.75" customHeight="1">
      <c r="A143" s="723"/>
      <c r="B143" s="407"/>
      <c r="C143" s="74" t="s">
        <v>158</v>
      </c>
      <c r="D143" s="69" t="s">
        <v>79</v>
      </c>
      <c r="E143" s="63"/>
      <c r="F143" s="10">
        <f>2644*1.01+0.56</f>
        <v>2671</v>
      </c>
      <c r="G143" s="61">
        <f>F143*1.2</f>
        <v>3205.2</v>
      </c>
      <c r="H143" s="74" t="s">
        <v>380</v>
      </c>
    </row>
    <row r="144" spans="1:8" ht="33" customHeight="1">
      <c r="A144" s="723"/>
      <c r="B144" s="407"/>
      <c r="C144" s="411" t="s">
        <v>158</v>
      </c>
      <c r="D144" s="67" t="s">
        <v>19</v>
      </c>
      <c r="E144" s="63" t="s">
        <v>211</v>
      </c>
      <c r="F144" s="11">
        <f>1049*1.01+0.51</f>
        <v>1060</v>
      </c>
      <c r="G144" s="61">
        <f>F144*1.2</f>
        <v>1272</v>
      </c>
      <c r="H144" s="409" t="s">
        <v>381</v>
      </c>
    </row>
    <row r="145" spans="1:8" ht="33" customHeight="1">
      <c r="A145" s="724"/>
      <c r="B145" s="408"/>
      <c r="C145" s="455"/>
      <c r="D145" s="67" t="s">
        <v>19</v>
      </c>
      <c r="E145" s="5" t="s">
        <v>112</v>
      </c>
      <c r="F145" s="11">
        <f>1049*1.01+0.51</f>
        <v>1060</v>
      </c>
      <c r="G145" s="61">
        <f>F145*1.2</f>
        <v>1272</v>
      </c>
      <c r="H145" s="410"/>
    </row>
    <row r="146" spans="1:8" ht="37.5" customHeight="1">
      <c r="A146" s="91">
        <v>15</v>
      </c>
      <c r="B146" s="56" t="s">
        <v>160</v>
      </c>
      <c r="C146" s="74" t="s">
        <v>382</v>
      </c>
      <c r="D146" s="67" t="s">
        <v>377</v>
      </c>
      <c r="E146" s="63"/>
      <c r="F146" s="63">
        <f>87*1.01+0.13</f>
        <v>88</v>
      </c>
      <c r="G146" s="61">
        <f>F146*1.2</f>
        <v>105.6</v>
      </c>
      <c r="H146" s="72" t="s">
        <v>383</v>
      </c>
    </row>
    <row r="147" spans="1:8" ht="15.75" customHeight="1">
      <c r="A147" s="418">
        <v>16</v>
      </c>
      <c r="B147" s="406" t="s">
        <v>166</v>
      </c>
      <c r="C147" s="425" t="s">
        <v>163</v>
      </c>
      <c r="D147" s="426"/>
      <c r="E147" s="426"/>
      <c r="F147" s="426"/>
      <c r="G147" s="426"/>
      <c r="H147" s="427"/>
    </row>
    <row r="148" spans="1:8" ht="31.5">
      <c r="A148" s="419"/>
      <c r="B148" s="408"/>
      <c r="C148" s="83" t="s">
        <v>163</v>
      </c>
      <c r="D148" s="69" t="s">
        <v>19</v>
      </c>
      <c r="E148" s="11"/>
      <c r="F148" s="10">
        <f>1322*1.01+0.78</f>
        <v>1336</v>
      </c>
      <c r="G148" s="61">
        <f>F148*1.2</f>
        <v>1603.2</v>
      </c>
      <c r="H148" s="71" t="s">
        <v>266</v>
      </c>
    </row>
    <row r="149" spans="1:8" ht="15.75" customHeight="1">
      <c r="A149" s="727" t="s">
        <v>82</v>
      </c>
      <c r="B149" s="728"/>
      <c r="C149" s="728"/>
      <c r="D149" s="728"/>
      <c r="E149" s="728"/>
      <c r="F149" s="728"/>
      <c r="G149" s="728"/>
      <c r="H149" s="729"/>
    </row>
    <row r="150" spans="1:8" ht="15.75" customHeight="1">
      <c r="A150" s="730">
        <v>17</v>
      </c>
      <c r="B150" s="407" t="s">
        <v>384</v>
      </c>
      <c r="C150" s="409" t="s">
        <v>82</v>
      </c>
      <c r="D150" s="411" t="s">
        <v>19</v>
      </c>
      <c r="E150" s="11" t="s">
        <v>255</v>
      </c>
      <c r="F150" s="10">
        <f>1928*1.01+0.72</f>
        <v>1948</v>
      </c>
      <c r="G150" s="61">
        <f aca="true" t="shared" si="5" ref="G150:G156">F150*1.2</f>
        <v>2337.6</v>
      </c>
      <c r="H150" s="409" t="s">
        <v>385</v>
      </c>
    </row>
    <row r="151" spans="1:8" ht="15.75">
      <c r="A151" s="730"/>
      <c r="B151" s="407"/>
      <c r="C151" s="432"/>
      <c r="D151" s="455"/>
      <c r="E151" s="11" t="s">
        <v>20</v>
      </c>
      <c r="F151" s="10">
        <f>2363*1.01+0.37</f>
        <v>2387</v>
      </c>
      <c r="G151" s="61">
        <f t="shared" si="5"/>
        <v>2864.4</v>
      </c>
      <c r="H151" s="432"/>
    </row>
    <row r="152" spans="1:8" ht="15.75">
      <c r="A152" s="730"/>
      <c r="B152" s="407"/>
      <c r="C152" s="432"/>
      <c r="D152" s="455"/>
      <c r="E152" s="11" t="s">
        <v>23</v>
      </c>
      <c r="F152" s="10">
        <f>2801*1.01+0.99</f>
        <v>2830</v>
      </c>
      <c r="G152" s="61">
        <f t="shared" si="5"/>
        <v>3396</v>
      </c>
      <c r="H152" s="432"/>
    </row>
    <row r="153" spans="1:8" ht="15.75" customHeight="1">
      <c r="A153" s="730"/>
      <c r="B153" s="407"/>
      <c r="C153" s="410"/>
      <c r="D153" s="412"/>
      <c r="E153" s="11" t="s">
        <v>367</v>
      </c>
      <c r="F153" s="10">
        <f>2878*1.01+0.22</f>
        <v>2907</v>
      </c>
      <c r="G153" s="61">
        <f t="shared" si="5"/>
        <v>3488.4</v>
      </c>
      <c r="H153" s="410"/>
    </row>
    <row r="154" spans="1:8" ht="15.75">
      <c r="A154" s="730"/>
      <c r="B154" s="407"/>
      <c r="C154" s="409" t="s">
        <v>82</v>
      </c>
      <c r="D154" s="411" t="s">
        <v>19</v>
      </c>
      <c r="E154" s="11" t="s">
        <v>20</v>
      </c>
      <c r="F154" s="8">
        <f>972*1.01+0.28</f>
        <v>982</v>
      </c>
      <c r="G154" s="61">
        <f t="shared" si="5"/>
        <v>1178.3999999999999</v>
      </c>
      <c r="H154" s="409" t="s">
        <v>386</v>
      </c>
    </row>
    <row r="155" spans="1:8" ht="15.75">
      <c r="A155" s="730"/>
      <c r="B155" s="407"/>
      <c r="C155" s="410"/>
      <c r="D155" s="412"/>
      <c r="E155" s="5" t="s">
        <v>112</v>
      </c>
      <c r="F155" s="61">
        <f>1749*1.01+0.51</f>
        <v>1767</v>
      </c>
      <c r="G155" s="61">
        <f t="shared" si="5"/>
        <v>2120.4</v>
      </c>
      <c r="H155" s="410"/>
    </row>
    <row r="156" spans="1:8" ht="31.5">
      <c r="A156" s="730"/>
      <c r="B156" s="407"/>
      <c r="C156" s="409" t="s">
        <v>82</v>
      </c>
      <c r="D156" s="411" t="s">
        <v>83</v>
      </c>
      <c r="E156" s="387"/>
      <c r="F156" s="11">
        <f>251*1.01+0.49</f>
        <v>254</v>
      </c>
      <c r="G156" s="61">
        <f t="shared" si="5"/>
        <v>304.8</v>
      </c>
      <c r="H156" s="78" t="s">
        <v>387</v>
      </c>
    </row>
    <row r="157" spans="1:8" ht="15.75">
      <c r="A157" s="717"/>
      <c r="B157" s="408"/>
      <c r="C157" s="410"/>
      <c r="D157" s="412"/>
      <c r="E157" s="389"/>
      <c r="F157" s="725" t="s">
        <v>21</v>
      </c>
      <c r="G157" s="726"/>
      <c r="H157" s="78" t="s">
        <v>388</v>
      </c>
    </row>
    <row r="158" spans="1:8" ht="15.75">
      <c r="A158" s="716">
        <v>18</v>
      </c>
      <c r="B158" s="699" t="s">
        <v>389</v>
      </c>
      <c r="C158" s="735" t="s">
        <v>390</v>
      </c>
      <c r="D158" s="736"/>
      <c r="E158" s="736"/>
      <c r="F158" s="736"/>
      <c r="G158" s="736"/>
      <c r="H158" s="737"/>
    </row>
    <row r="159" spans="1:8" ht="31.5">
      <c r="A159" s="730"/>
      <c r="B159" s="700"/>
      <c r="C159" s="67" t="s">
        <v>391</v>
      </c>
      <c r="D159" s="69" t="s">
        <v>24</v>
      </c>
      <c r="E159" s="80" t="s">
        <v>392</v>
      </c>
      <c r="F159" s="10">
        <f>10510*1.01+0.9</f>
        <v>10616</v>
      </c>
      <c r="G159" s="61">
        <f>F159*1.2</f>
        <v>12739.199999999999</v>
      </c>
      <c r="H159" s="78" t="s">
        <v>708</v>
      </c>
    </row>
    <row r="160" spans="1:8" ht="31.5">
      <c r="A160" s="730"/>
      <c r="B160" s="700"/>
      <c r="C160" s="43" t="s">
        <v>393</v>
      </c>
      <c r="D160" s="69" t="s">
        <v>19</v>
      </c>
      <c r="E160" s="11" t="s">
        <v>392</v>
      </c>
      <c r="F160" s="10">
        <f>8910*1.01+0.9</f>
        <v>9000</v>
      </c>
      <c r="G160" s="61">
        <f>F160*1.2</f>
        <v>10800</v>
      </c>
      <c r="H160" s="78" t="s">
        <v>394</v>
      </c>
    </row>
    <row r="161" spans="1:8" ht="15.75">
      <c r="A161" s="717"/>
      <c r="B161" s="701"/>
      <c r="C161" s="43" t="s">
        <v>395</v>
      </c>
      <c r="D161" s="69" t="s">
        <v>19</v>
      </c>
      <c r="E161" s="11" t="s">
        <v>392</v>
      </c>
      <c r="F161" s="10">
        <f>4073*1.01+0.27</f>
        <v>4114.000000000001</v>
      </c>
      <c r="G161" s="61">
        <f>F161*1.2</f>
        <v>4936.800000000001</v>
      </c>
      <c r="H161" s="78" t="s">
        <v>396</v>
      </c>
    </row>
    <row r="162" spans="1:8" ht="15.75">
      <c r="A162" s="733" t="s">
        <v>86</v>
      </c>
      <c r="B162" s="734"/>
      <c r="C162" s="735" t="s">
        <v>87</v>
      </c>
      <c r="D162" s="736"/>
      <c r="E162" s="736"/>
      <c r="F162" s="736"/>
      <c r="G162" s="736"/>
      <c r="H162" s="737"/>
    </row>
    <row r="163" spans="1:8" ht="15.75" customHeight="1">
      <c r="A163" s="685" t="s">
        <v>278</v>
      </c>
      <c r="B163" s="686" t="s">
        <v>274</v>
      </c>
      <c r="C163" s="687" t="s">
        <v>275</v>
      </c>
      <c r="D163" s="688" t="s">
        <v>19</v>
      </c>
      <c r="E163" s="135" t="s">
        <v>20</v>
      </c>
      <c r="F163" s="683" t="s">
        <v>21</v>
      </c>
      <c r="G163" s="684"/>
      <c r="H163" s="335"/>
    </row>
    <row r="164" spans="1:8" ht="15.75">
      <c r="A164" s="685"/>
      <c r="B164" s="686"/>
      <c r="C164" s="687"/>
      <c r="D164" s="689"/>
      <c r="E164" s="130" t="s">
        <v>112</v>
      </c>
      <c r="F164" s="683" t="s">
        <v>21</v>
      </c>
      <c r="G164" s="684"/>
      <c r="H164" s="132"/>
    </row>
    <row r="165" spans="1:8" ht="15.75">
      <c r="A165" s="158" t="s">
        <v>397</v>
      </c>
      <c r="B165" s="186" t="s">
        <v>276</v>
      </c>
      <c r="C165" s="142" t="s">
        <v>277</v>
      </c>
      <c r="D165" s="142" t="s">
        <v>24</v>
      </c>
      <c r="E165" s="135"/>
      <c r="F165" s="683" t="s">
        <v>21</v>
      </c>
      <c r="G165" s="684"/>
      <c r="H165" s="148" t="s">
        <v>398</v>
      </c>
    </row>
    <row r="166" spans="1:8" ht="15.75" customHeight="1">
      <c r="A166" s="130" t="s">
        <v>399</v>
      </c>
      <c r="B166" s="186" t="s">
        <v>88</v>
      </c>
      <c r="C166" s="142" t="s">
        <v>279</v>
      </c>
      <c r="D166" s="142" t="s">
        <v>19</v>
      </c>
      <c r="E166" s="279" t="s">
        <v>183</v>
      </c>
      <c r="F166" s="683" t="s">
        <v>21</v>
      </c>
      <c r="G166" s="684"/>
      <c r="H166" s="148" t="s">
        <v>398</v>
      </c>
    </row>
    <row r="167" spans="1:8" ht="15.75">
      <c r="A167" s="716">
        <v>22</v>
      </c>
      <c r="B167" s="699" t="s">
        <v>91</v>
      </c>
      <c r="C167" s="688" t="s">
        <v>92</v>
      </c>
      <c r="D167" s="738" t="s">
        <v>19</v>
      </c>
      <c r="E167" s="135" t="s">
        <v>20</v>
      </c>
      <c r="F167" s="683" t="s">
        <v>21</v>
      </c>
      <c r="G167" s="684"/>
      <c r="H167" s="132"/>
    </row>
    <row r="168" spans="1:8" ht="15.75">
      <c r="A168" s="717"/>
      <c r="B168" s="701"/>
      <c r="C168" s="689"/>
      <c r="D168" s="739"/>
      <c r="E168" s="130" t="s">
        <v>112</v>
      </c>
      <c r="F168" s="683" t="s">
        <v>21</v>
      </c>
      <c r="G168" s="684"/>
      <c r="H168" s="132"/>
    </row>
    <row r="169" spans="1:8" ht="31.5">
      <c r="A169" s="143">
        <v>23</v>
      </c>
      <c r="B169" s="133" t="s">
        <v>179</v>
      </c>
      <c r="C169" s="132" t="s">
        <v>180</v>
      </c>
      <c r="D169" s="144" t="s">
        <v>24</v>
      </c>
      <c r="E169" s="145"/>
      <c r="F169" s="683" t="s">
        <v>21</v>
      </c>
      <c r="G169" s="684"/>
      <c r="H169" s="145"/>
    </row>
    <row r="170" spans="1:8" ht="15.75">
      <c r="A170" s="146">
        <v>24</v>
      </c>
      <c r="B170" s="186" t="s">
        <v>400</v>
      </c>
      <c r="C170" s="78" t="s">
        <v>402</v>
      </c>
      <c r="D170" s="69" t="s">
        <v>83</v>
      </c>
      <c r="E170" s="8"/>
      <c r="F170" s="61">
        <f>5818*1.01+0.82</f>
        <v>5877</v>
      </c>
      <c r="G170" s="61">
        <f>F170*1.2</f>
        <v>7052.4</v>
      </c>
      <c r="H170" s="78" t="s">
        <v>403</v>
      </c>
    </row>
    <row r="171" spans="1:8" ht="66" customHeight="1">
      <c r="A171" s="716">
        <v>25</v>
      </c>
      <c r="B171" s="699" t="s">
        <v>94</v>
      </c>
      <c r="C171" s="688" t="s">
        <v>284</v>
      </c>
      <c r="D171" s="185" t="s">
        <v>19</v>
      </c>
      <c r="E171" s="145" t="s">
        <v>183</v>
      </c>
      <c r="F171" s="683" t="s">
        <v>21</v>
      </c>
      <c r="G171" s="684"/>
      <c r="H171" s="148" t="s">
        <v>651</v>
      </c>
    </row>
    <row r="172" spans="1:8" ht="31.5">
      <c r="A172" s="717"/>
      <c r="B172" s="701"/>
      <c r="C172" s="689"/>
      <c r="D172" s="132" t="s">
        <v>96</v>
      </c>
      <c r="E172" s="132" t="s">
        <v>709</v>
      </c>
      <c r="F172" s="183">
        <v>212</v>
      </c>
      <c r="G172" s="152">
        <f>F172*1.2</f>
        <v>254.39999999999998</v>
      </c>
      <c r="H172" s="148" t="s">
        <v>97</v>
      </c>
    </row>
    <row r="173" spans="1:8" ht="15.75" customHeight="1">
      <c r="A173" s="147">
        <v>26</v>
      </c>
      <c r="B173" s="280" t="s">
        <v>98</v>
      </c>
      <c r="C173" s="148" t="s">
        <v>191</v>
      </c>
      <c r="D173" s="185" t="s">
        <v>83</v>
      </c>
      <c r="E173" s="145"/>
      <c r="F173" s="152">
        <v>2181.91</v>
      </c>
      <c r="G173" s="152">
        <f>F173*1.2</f>
        <v>2618.292</v>
      </c>
      <c r="H173" s="132"/>
    </row>
    <row r="174" spans="1:8" ht="15.75">
      <c r="A174" s="727" t="s">
        <v>192</v>
      </c>
      <c r="B174" s="731"/>
      <c r="C174" s="727" t="s">
        <v>193</v>
      </c>
      <c r="D174" s="732"/>
      <c r="E174" s="732"/>
      <c r="F174" s="732"/>
      <c r="G174" s="732"/>
      <c r="H174" s="731"/>
    </row>
    <row r="175" spans="1:8" ht="15.75">
      <c r="A175" s="716">
        <v>27</v>
      </c>
      <c r="B175" s="699" t="s">
        <v>194</v>
      </c>
      <c r="C175" s="716" t="s">
        <v>195</v>
      </c>
      <c r="D175" s="709" t="s">
        <v>196</v>
      </c>
      <c r="E175" s="135" t="s">
        <v>20</v>
      </c>
      <c r="F175" s="152">
        <f>1488*1.06-0.28</f>
        <v>1577</v>
      </c>
      <c r="G175" s="152">
        <f>F175*1.2</f>
        <v>1892.3999999999999</v>
      </c>
      <c r="H175" s="709" t="s">
        <v>404</v>
      </c>
    </row>
    <row r="176" spans="1:8" ht="15.75">
      <c r="A176" s="717"/>
      <c r="B176" s="701"/>
      <c r="C176" s="717"/>
      <c r="D176" s="711"/>
      <c r="E176" s="135" t="s">
        <v>23</v>
      </c>
      <c r="F176" s="152">
        <f>1488*1.06-0.28</f>
        <v>1577</v>
      </c>
      <c r="G176" s="152">
        <f>F176*1.2</f>
        <v>1892.3999999999999</v>
      </c>
      <c r="H176" s="711"/>
    </row>
    <row r="177" spans="1:8" ht="57.75" customHeight="1">
      <c r="A177" s="143">
        <v>28</v>
      </c>
      <c r="B177" s="133" t="s">
        <v>288</v>
      </c>
      <c r="C177" s="143" t="s">
        <v>199</v>
      </c>
      <c r="D177" s="131" t="s">
        <v>196</v>
      </c>
      <c r="E177" s="135"/>
      <c r="F177" s="336">
        <f>350*1.06</f>
        <v>371</v>
      </c>
      <c r="G177" s="152">
        <f>F177*1.2</f>
        <v>445.2</v>
      </c>
      <c r="H177" s="131" t="s">
        <v>648</v>
      </c>
    </row>
    <row r="178" spans="1:8" ht="15.75">
      <c r="A178" s="153"/>
      <c r="B178" s="159"/>
      <c r="C178" s="153"/>
      <c r="D178" s="188"/>
      <c r="E178" s="187"/>
      <c r="F178" s="154"/>
      <c r="G178" s="155"/>
      <c r="H178" s="188"/>
    </row>
    <row r="179" spans="1:8" ht="15.75">
      <c r="A179" s="274" t="s">
        <v>222</v>
      </c>
      <c r="B179" s="159"/>
      <c r="C179" s="153"/>
      <c r="D179" s="188"/>
      <c r="E179" s="187"/>
      <c r="F179" s="154"/>
      <c r="G179" s="155"/>
      <c r="H179" s="188"/>
    </row>
    <row r="180" spans="1:8" ht="15.75">
      <c r="A180" s="153"/>
      <c r="B180" s="159"/>
      <c r="C180" s="153"/>
      <c r="D180" s="188"/>
      <c r="E180" s="154"/>
      <c r="F180" s="13"/>
      <c r="G180" s="155"/>
      <c r="H180" s="188"/>
    </row>
    <row r="181" spans="1:8" ht="15.75">
      <c r="A181" s="85" t="s">
        <v>627</v>
      </c>
      <c r="B181" s="86"/>
      <c r="C181" s="86"/>
      <c r="D181" s="83"/>
      <c r="E181" s="83" t="s">
        <v>628</v>
      </c>
      <c r="F181" s="13"/>
      <c r="G181" s="83"/>
      <c r="H181" s="87"/>
    </row>
    <row r="182" spans="1:8" ht="15.75">
      <c r="A182" s="86"/>
      <c r="B182" s="86"/>
      <c r="C182" s="86"/>
      <c r="D182" s="83"/>
      <c r="E182" s="83"/>
      <c r="F182" s="13"/>
      <c r="G182" s="83"/>
      <c r="H182" s="87"/>
    </row>
    <row r="183" spans="1:8" ht="15.75">
      <c r="A183" s="85" t="s">
        <v>101</v>
      </c>
      <c r="B183" s="86"/>
      <c r="C183" s="86"/>
      <c r="D183" s="83"/>
      <c r="E183" s="83" t="s">
        <v>102</v>
      </c>
      <c r="F183" s="13"/>
      <c r="G183" s="83"/>
      <c r="H183" s="84"/>
    </row>
    <row r="184" spans="1:8" ht="15.75">
      <c r="A184" s="86"/>
      <c r="B184" s="86"/>
      <c r="C184" s="86"/>
      <c r="D184" s="83"/>
      <c r="E184" s="83"/>
      <c r="F184" s="13"/>
      <c r="G184" s="83"/>
      <c r="H184" s="32"/>
    </row>
    <row r="185" spans="1:8" ht="15.75">
      <c r="A185" s="85" t="s">
        <v>103</v>
      </c>
      <c r="B185" s="86"/>
      <c r="C185" s="86"/>
      <c r="D185" s="83"/>
      <c r="E185" s="83" t="s">
        <v>104</v>
      </c>
      <c r="F185" s="13"/>
      <c r="G185" s="83"/>
      <c r="H185" s="32"/>
    </row>
    <row r="186" spans="1:8" ht="15.75">
      <c r="A186" s="85"/>
      <c r="B186" s="86"/>
      <c r="C186" s="86"/>
      <c r="D186" s="83"/>
      <c r="E186" s="83"/>
      <c r="F186" s="13"/>
      <c r="G186" s="83"/>
      <c r="H186" s="32"/>
    </row>
    <row r="187" spans="1:8" ht="15.75">
      <c r="A187" s="85" t="s">
        <v>405</v>
      </c>
      <c r="B187" s="86"/>
      <c r="C187" s="86"/>
      <c r="D187" s="83"/>
      <c r="E187" s="83" t="s">
        <v>406</v>
      </c>
      <c r="F187" s="13"/>
      <c r="G187" s="83"/>
      <c r="H187" s="32"/>
    </row>
    <row r="188" spans="1:8" ht="15.75">
      <c r="A188" s="16"/>
      <c r="B188" s="16"/>
      <c r="C188" s="16"/>
      <c r="D188" s="16"/>
      <c r="E188" s="16"/>
      <c r="F188" s="16"/>
      <c r="G188" s="18"/>
      <c r="H188" s="16"/>
    </row>
    <row r="189" spans="1:8" ht="15.75">
      <c r="A189" s="16"/>
      <c r="B189" s="16"/>
      <c r="C189" s="16"/>
      <c r="D189" s="16"/>
      <c r="E189" s="16"/>
      <c r="F189" s="16"/>
      <c r="G189" s="18"/>
      <c r="H189" s="16"/>
    </row>
    <row r="190" ht="15.75">
      <c r="H190" s="12"/>
    </row>
  </sheetData>
  <sheetProtection/>
  <mergeCells count="195">
    <mergeCell ref="B139:B141"/>
    <mergeCell ref="C142:H142"/>
    <mergeCell ref="B142:B145"/>
    <mergeCell ref="C147:H147"/>
    <mergeCell ref="C158:H158"/>
    <mergeCell ref="B158:B161"/>
    <mergeCell ref="C154:C155"/>
    <mergeCell ref="D154:D155"/>
    <mergeCell ref="H154:H155"/>
    <mergeCell ref="A175:A176"/>
    <mergeCell ref="B175:B176"/>
    <mergeCell ref="C175:C176"/>
    <mergeCell ref="D175:D176"/>
    <mergeCell ref="H175:H176"/>
    <mergeCell ref="F103:G103"/>
    <mergeCell ref="B108:B117"/>
    <mergeCell ref="C134:H134"/>
    <mergeCell ref="B134:B138"/>
    <mergeCell ref="A134:A138"/>
    <mergeCell ref="A174:B174"/>
    <mergeCell ref="C174:H174"/>
    <mergeCell ref="A162:B162"/>
    <mergeCell ref="C162:H162"/>
    <mergeCell ref="A167:A168"/>
    <mergeCell ref="B167:B168"/>
    <mergeCell ref="C167:C168"/>
    <mergeCell ref="D167:D168"/>
    <mergeCell ref="F167:G167"/>
    <mergeCell ref="A150:A157"/>
    <mergeCell ref="B150:B157"/>
    <mergeCell ref="C150:C153"/>
    <mergeCell ref="D150:D153"/>
    <mergeCell ref="H150:H153"/>
    <mergeCell ref="F171:G171"/>
    <mergeCell ref="A158:A161"/>
    <mergeCell ref="A142:A145"/>
    <mergeCell ref="C144:C145"/>
    <mergeCell ref="H144:H145"/>
    <mergeCell ref="A147:A148"/>
    <mergeCell ref="B147:B148"/>
    <mergeCell ref="F168:G168"/>
    <mergeCell ref="D156:D157"/>
    <mergeCell ref="E156:E157"/>
    <mergeCell ref="F157:G157"/>
    <mergeCell ref="A149:H149"/>
    <mergeCell ref="H130:H131"/>
    <mergeCell ref="C135:C138"/>
    <mergeCell ref="D137:D138"/>
    <mergeCell ref="E137:E138"/>
    <mergeCell ref="F137:F138"/>
    <mergeCell ref="G137:G138"/>
    <mergeCell ref="H137:H138"/>
    <mergeCell ref="D130:D131"/>
    <mergeCell ref="D124:D126"/>
    <mergeCell ref="E124:E126"/>
    <mergeCell ref="H124:H125"/>
    <mergeCell ref="D127:D129"/>
    <mergeCell ref="E127:E129"/>
    <mergeCell ref="H127:H128"/>
    <mergeCell ref="A108:A117"/>
    <mergeCell ref="C108:G108"/>
    <mergeCell ref="H109:H115"/>
    <mergeCell ref="D111:D112"/>
    <mergeCell ref="E111:E112"/>
    <mergeCell ref="D114:D115"/>
    <mergeCell ref="E114:E115"/>
    <mergeCell ref="C116:C117"/>
    <mergeCell ref="D116:D117"/>
    <mergeCell ref="H116:H117"/>
    <mergeCell ref="D104:D105"/>
    <mergeCell ref="F104:G104"/>
    <mergeCell ref="F105:G105"/>
    <mergeCell ref="F106:G106"/>
    <mergeCell ref="A107:B107"/>
    <mergeCell ref="C107:H107"/>
    <mergeCell ref="A94:A103"/>
    <mergeCell ref="B94:B103"/>
    <mergeCell ref="C94:C103"/>
    <mergeCell ref="D94:D96"/>
    <mergeCell ref="E94:E96"/>
    <mergeCell ref="D97:D99"/>
    <mergeCell ref="F166:G166"/>
    <mergeCell ref="F169:G169"/>
    <mergeCell ref="A171:A172"/>
    <mergeCell ref="B171:B172"/>
    <mergeCell ref="C171:C172"/>
    <mergeCell ref="A118:A133"/>
    <mergeCell ref="B118:B133"/>
    <mergeCell ref="C118:G118"/>
    <mergeCell ref="D119:D120"/>
    <mergeCell ref="E119:E120"/>
    <mergeCell ref="D121:D123"/>
    <mergeCell ref="E121:E123"/>
    <mergeCell ref="H121:H122"/>
    <mergeCell ref="F93:G93"/>
    <mergeCell ref="E97:E99"/>
    <mergeCell ref="A104:A106"/>
    <mergeCell ref="B104:B106"/>
    <mergeCell ref="C104:C106"/>
    <mergeCell ref="D100:D101"/>
    <mergeCell ref="F102:G102"/>
    <mergeCell ref="F78:G78"/>
    <mergeCell ref="A25:A76"/>
    <mergeCell ref="B25:B76"/>
    <mergeCell ref="C25:H25"/>
    <mergeCell ref="C26:C27"/>
    <mergeCell ref="F79:G79"/>
    <mergeCell ref="C46:C47"/>
    <mergeCell ref="C48:C49"/>
    <mergeCell ref="C50:C51"/>
    <mergeCell ref="C52:C53"/>
    <mergeCell ref="C54:C55"/>
    <mergeCell ref="C56:C57"/>
    <mergeCell ref="C19:C21"/>
    <mergeCell ref="D19:D20"/>
    <mergeCell ref="F21:G21"/>
    <mergeCell ref="F22:G22"/>
    <mergeCell ref="F23:G23"/>
    <mergeCell ref="F24:G24"/>
    <mergeCell ref="G2:H2"/>
    <mergeCell ref="G3:H3"/>
    <mergeCell ref="G4:H4"/>
    <mergeCell ref="G5:H5"/>
    <mergeCell ref="G6:H6"/>
    <mergeCell ref="A8:H8"/>
    <mergeCell ref="A9:H9"/>
    <mergeCell ref="A10:H10"/>
    <mergeCell ref="A11:H11"/>
    <mergeCell ref="A14:H14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F18:G18"/>
    <mergeCell ref="H19:H21"/>
    <mergeCell ref="A22:A24"/>
    <mergeCell ref="B22:B24"/>
    <mergeCell ref="C22:C24"/>
    <mergeCell ref="D22:D23"/>
    <mergeCell ref="H22:H24"/>
    <mergeCell ref="F19:G19"/>
    <mergeCell ref="F20:G20"/>
    <mergeCell ref="A19:A21"/>
    <mergeCell ref="B19:B21"/>
    <mergeCell ref="H26:H76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58:C59"/>
    <mergeCell ref="D60:E76"/>
    <mergeCell ref="A77:A79"/>
    <mergeCell ref="B77:B79"/>
    <mergeCell ref="C77:C79"/>
    <mergeCell ref="D77:D78"/>
    <mergeCell ref="F77:G77"/>
    <mergeCell ref="H77:H79"/>
    <mergeCell ref="A80:A88"/>
    <mergeCell ref="B80:B88"/>
    <mergeCell ref="C80:H80"/>
    <mergeCell ref="C81:C83"/>
    <mergeCell ref="D81:D83"/>
    <mergeCell ref="C84:C86"/>
    <mergeCell ref="D84:D86"/>
    <mergeCell ref="C87:C88"/>
    <mergeCell ref="D87:D88"/>
    <mergeCell ref="A89:H89"/>
    <mergeCell ref="A90:B90"/>
    <mergeCell ref="C90:H90"/>
    <mergeCell ref="A91:A93"/>
    <mergeCell ref="B91:B93"/>
    <mergeCell ref="C91:C93"/>
    <mergeCell ref="D91:D92"/>
    <mergeCell ref="F91:G91"/>
    <mergeCell ref="F92:G92"/>
    <mergeCell ref="F165:G165"/>
    <mergeCell ref="A139:A141"/>
    <mergeCell ref="C139:H139"/>
    <mergeCell ref="A163:A164"/>
    <mergeCell ref="B163:B164"/>
    <mergeCell ref="C163:C164"/>
    <mergeCell ref="D163:D164"/>
    <mergeCell ref="F163:G163"/>
    <mergeCell ref="F164:G164"/>
    <mergeCell ref="C156:C1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140625" style="3" customWidth="1"/>
    <col min="2" max="2" width="12.57421875" style="89" customWidth="1"/>
    <col min="3" max="3" width="79.57421875" style="3" customWidth="1"/>
    <col min="4" max="4" width="15.7109375" style="3" customWidth="1"/>
    <col min="5" max="5" width="21.28125" style="3" customWidth="1"/>
    <col min="6" max="7" width="16.00390625" style="3" customWidth="1"/>
    <col min="8" max="8" width="80.7109375" style="3" customWidth="1"/>
    <col min="9" max="9" width="13.7109375" style="17" bestFit="1" customWidth="1"/>
    <col min="10" max="12" width="9.140625" style="17" customWidth="1"/>
    <col min="13" max="16384" width="9.140625" style="17" customWidth="1"/>
  </cols>
  <sheetData>
    <row r="1" spans="7:8" ht="15.75">
      <c r="G1" s="104"/>
      <c r="H1" s="14"/>
    </row>
    <row r="2" spans="1:256" s="23" customFormat="1" ht="15.75">
      <c r="A2" s="21"/>
      <c r="B2" s="22"/>
      <c r="C2" s="22"/>
      <c r="G2" s="398" t="s">
        <v>0</v>
      </c>
      <c r="H2" s="398"/>
      <c r="I2" s="21"/>
      <c r="J2" s="22"/>
      <c r="K2" s="22"/>
      <c r="O2" s="398"/>
      <c r="P2" s="398"/>
      <c r="Q2" s="21"/>
      <c r="R2" s="22"/>
      <c r="S2" s="22"/>
      <c r="W2" s="398"/>
      <c r="X2" s="398"/>
      <c r="Y2" s="21"/>
      <c r="Z2" s="22"/>
      <c r="AA2" s="22"/>
      <c r="AE2" s="398"/>
      <c r="AF2" s="398"/>
      <c r="AG2" s="21"/>
      <c r="AH2" s="22"/>
      <c r="AI2" s="22"/>
      <c r="AM2" s="398"/>
      <c r="AN2" s="398"/>
      <c r="AO2" s="21"/>
      <c r="AP2" s="22"/>
      <c r="AQ2" s="22"/>
      <c r="AU2" s="398"/>
      <c r="AV2" s="398"/>
      <c r="AW2" s="21"/>
      <c r="AX2" s="22"/>
      <c r="AY2" s="22"/>
      <c r="BC2" s="398"/>
      <c r="BD2" s="398"/>
      <c r="BE2" s="21"/>
      <c r="BF2" s="22"/>
      <c r="BG2" s="22"/>
      <c r="BK2" s="398"/>
      <c r="BL2" s="398"/>
      <c r="BM2" s="21"/>
      <c r="BN2" s="22"/>
      <c r="BO2" s="22"/>
      <c r="BS2" s="398"/>
      <c r="BT2" s="398"/>
      <c r="BU2" s="21"/>
      <c r="BV2" s="22"/>
      <c r="BW2" s="22"/>
      <c r="CA2" s="398"/>
      <c r="CB2" s="398"/>
      <c r="CC2" s="21"/>
      <c r="CD2" s="22"/>
      <c r="CE2" s="22"/>
      <c r="CI2" s="398"/>
      <c r="CJ2" s="398"/>
      <c r="CK2" s="21"/>
      <c r="CL2" s="22"/>
      <c r="CM2" s="22"/>
      <c r="CQ2" s="398"/>
      <c r="CR2" s="398"/>
      <c r="CS2" s="21"/>
      <c r="CT2" s="22"/>
      <c r="CU2" s="22"/>
      <c r="CY2" s="398" t="s">
        <v>0</v>
      </c>
      <c r="CZ2" s="398"/>
      <c r="DA2" s="21"/>
      <c r="DB2" s="22"/>
      <c r="DC2" s="22"/>
      <c r="DG2" s="398" t="s">
        <v>0</v>
      </c>
      <c r="DH2" s="398"/>
      <c r="DI2" s="21"/>
      <c r="DJ2" s="22"/>
      <c r="DK2" s="22"/>
      <c r="DO2" s="398" t="s">
        <v>0</v>
      </c>
      <c r="DP2" s="398"/>
      <c r="DQ2" s="21"/>
      <c r="DR2" s="22"/>
      <c r="DS2" s="22"/>
      <c r="DW2" s="398" t="s">
        <v>0</v>
      </c>
      <c r="DX2" s="398"/>
      <c r="DY2" s="21"/>
      <c r="DZ2" s="22"/>
      <c r="EA2" s="22"/>
      <c r="EE2" s="398" t="s">
        <v>0</v>
      </c>
      <c r="EF2" s="398"/>
      <c r="EG2" s="21"/>
      <c r="EH2" s="22"/>
      <c r="EI2" s="22"/>
      <c r="EM2" s="398" t="s">
        <v>0</v>
      </c>
      <c r="EN2" s="398"/>
      <c r="EO2" s="21"/>
      <c r="EP2" s="22"/>
      <c r="EQ2" s="22"/>
      <c r="EU2" s="398" t="s">
        <v>0</v>
      </c>
      <c r="EV2" s="398"/>
      <c r="EW2" s="21"/>
      <c r="EX2" s="22"/>
      <c r="EY2" s="22"/>
      <c r="FC2" s="398" t="s">
        <v>0</v>
      </c>
      <c r="FD2" s="398"/>
      <c r="FE2" s="21"/>
      <c r="FF2" s="22"/>
      <c r="FG2" s="22"/>
      <c r="FK2" s="398" t="s">
        <v>0</v>
      </c>
      <c r="FL2" s="398"/>
      <c r="FM2" s="21"/>
      <c r="FN2" s="22"/>
      <c r="FO2" s="22"/>
      <c r="FS2" s="398" t="s">
        <v>0</v>
      </c>
      <c r="FT2" s="398"/>
      <c r="FU2" s="21"/>
      <c r="FV2" s="22"/>
      <c r="FW2" s="22"/>
      <c r="GA2" s="398" t="s">
        <v>0</v>
      </c>
      <c r="GB2" s="398"/>
      <c r="GC2" s="21"/>
      <c r="GD2" s="22"/>
      <c r="GE2" s="22"/>
      <c r="GI2" s="398" t="s">
        <v>0</v>
      </c>
      <c r="GJ2" s="398"/>
      <c r="GK2" s="21"/>
      <c r="GL2" s="22"/>
      <c r="GM2" s="22"/>
      <c r="GQ2" s="398" t="s">
        <v>0</v>
      </c>
      <c r="GR2" s="398"/>
      <c r="GS2" s="21"/>
      <c r="GT2" s="22"/>
      <c r="GU2" s="22"/>
      <c r="GY2" s="398" t="s">
        <v>0</v>
      </c>
      <c r="GZ2" s="398"/>
      <c r="HA2" s="21"/>
      <c r="HB2" s="22"/>
      <c r="HC2" s="22"/>
      <c r="HG2" s="398" t="s">
        <v>0</v>
      </c>
      <c r="HH2" s="398"/>
      <c r="HI2" s="21"/>
      <c r="HJ2" s="22"/>
      <c r="HK2" s="22"/>
      <c r="HO2" s="398" t="s">
        <v>0</v>
      </c>
      <c r="HP2" s="398"/>
      <c r="HQ2" s="21"/>
      <c r="HR2" s="22"/>
      <c r="HS2" s="22"/>
      <c r="HW2" s="398" t="s">
        <v>0</v>
      </c>
      <c r="HX2" s="398"/>
      <c r="HY2" s="21"/>
      <c r="HZ2" s="22"/>
      <c r="IA2" s="22"/>
      <c r="IE2" s="398" t="s">
        <v>0</v>
      </c>
      <c r="IF2" s="398"/>
      <c r="IG2" s="21"/>
      <c r="IH2" s="22"/>
      <c r="II2" s="22"/>
      <c r="IM2" s="398" t="s">
        <v>0</v>
      </c>
      <c r="IN2" s="398"/>
      <c r="IO2" s="21"/>
      <c r="IP2" s="22"/>
      <c r="IQ2" s="22"/>
      <c r="IU2" s="398" t="s">
        <v>0</v>
      </c>
      <c r="IV2" s="398"/>
    </row>
    <row r="3" spans="1:256" ht="15.75">
      <c r="A3" s="21"/>
      <c r="B3" s="22"/>
      <c r="C3" s="22"/>
      <c r="D3" s="23"/>
      <c r="E3" s="23"/>
      <c r="F3" s="23"/>
      <c r="G3" s="399" t="s">
        <v>1</v>
      </c>
      <c r="H3" s="399"/>
      <c r="I3" s="21"/>
      <c r="J3" s="22"/>
      <c r="K3" s="22"/>
      <c r="L3" s="23"/>
      <c r="M3" s="23"/>
      <c r="N3" s="23"/>
      <c r="O3" s="399"/>
      <c r="P3" s="399"/>
      <c r="Q3" s="21"/>
      <c r="R3" s="22"/>
      <c r="S3" s="22"/>
      <c r="T3" s="23"/>
      <c r="U3" s="23"/>
      <c r="V3" s="23"/>
      <c r="W3" s="399"/>
      <c r="X3" s="399"/>
      <c r="Y3" s="21"/>
      <c r="Z3" s="22"/>
      <c r="AA3" s="22"/>
      <c r="AB3" s="23"/>
      <c r="AC3" s="23"/>
      <c r="AD3" s="23"/>
      <c r="AE3" s="399"/>
      <c r="AF3" s="399"/>
      <c r="AG3" s="21"/>
      <c r="AH3" s="22"/>
      <c r="AI3" s="22"/>
      <c r="AJ3" s="23"/>
      <c r="AK3" s="23"/>
      <c r="AL3" s="23"/>
      <c r="AM3" s="399"/>
      <c r="AN3" s="399"/>
      <c r="AO3" s="21"/>
      <c r="AP3" s="22"/>
      <c r="AQ3" s="22"/>
      <c r="AR3" s="23"/>
      <c r="AS3" s="23"/>
      <c r="AT3" s="23"/>
      <c r="AU3" s="399"/>
      <c r="AV3" s="399"/>
      <c r="AW3" s="21"/>
      <c r="AX3" s="22"/>
      <c r="AY3" s="22"/>
      <c r="AZ3" s="23"/>
      <c r="BA3" s="23"/>
      <c r="BB3" s="23"/>
      <c r="BC3" s="399"/>
      <c r="BD3" s="399"/>
      <c r="BE3" s="21"/>
      <c r="BF3" s="22"/>
      <c r="BG3" s="22"/>
      <c r="BH3" s="23"/>
      <c r="BI3" s="23"/>
      <c r="BJ3" s="23"/>
      <c r="BK3" s="399"/>
      <c r="BL3" s="399"/>
      <c r="BM3" s="21"/>
      <c r="BN3" s="22"/>
      <c r="BO3" s="22"/>
      <c r="BP3" s="23"/>
      <c r="BQ3" s="23"/>
      <c r="BR3" s="23"/>
      <c r="BS3" s="399"/>
      <c r="BT3" s="399"/>
      <c r="BU3" s="21"/>
      <c r="BV3" s="22"/>
      <c r="BW3" s="22"/>
      <c r="BX3" s="23"/>
      <c r="BY3" s="23"/>
      <c r="BZ3" s="23"/>
      <c r="CA3" s="399"/>
      <c r="CB3" s="399"/>
      <c r="CC3" s="21"/>
      <c r="CD3" s="22"/>
      <c r="CE3" s="22"/>
      <c r="CF3" s="23"/>
      <c r="CG3" s="23"/>
      <c r="CH3" s="23"/>
      <c r="CI3" s="399"/>
      <c r="CJ3" s="399"/>
      <c r="CK3" s="21"/>
      <c r="CL3" s="22"/>
      <c r="CM3" s="22"/>
      <c r="CN3" s="23"/>
      <c r="CO3" s="23"/>
      <c r="CP3" s="23"/>
      <c r="CQ3" s="399"/>
      <c r="CR3" s="399"/>
      <c r="CS3" s="21"/>
      <c r="CT3" s="22"/>
      <c r="CU3" s="22"/>
      <c r="CV3" s="23"/>
      <c r="CW3" s="23"/>
      <c r="CX3" s="23"/>
      <c r="CY3" s="399" t="s">
        <v>1</v>
      </c>
      <c r="CZ3" s="399"/>
      <c r="DA3" s="21"/>
      <c r="DB3" s="22"/>
      <c r="DC3" s="22"/>
      <c r="DD3" s="23"/>
      <c r="DE3" s="23"/>
      <c r="DF3" s="23"/>
      <c r="DG3" s="399" t="s">
        <v>1</v>
      </c>
      <c r="DH3" s="399"/>
      <c r="DI3" s="21"/>
      <c r="DJ3" s="22"/>
      <c r="DK3" s="22"/>
      <c r="DL3" s="23"/>
      <c r="DM3" s="23"/>
      <c r="DN3" s="23"/>
      <c r="DO3" s="399" t="s">
        <v>1</v>
      </c>
      <c r="DP3" s="399"/>
      <c r="DQ3" s="21"/>
      <c r="DR3" s="22"/>
      <c r="DS3" s="22"/>
      <c r="DT3" s="23"/>
      <c r="DU3" s="23"/>
      <c r="DV3" s="23"/>
      <c r="DW3" s="399" t="s">
        <v>1</v>
      </c>
      <c r="DX3" s="399"/>
      <c r="DY3" s="21"/>
      <c r="DZ3" s="22"/>
      <c r="EA3" s="22"/>
      <c r="EB3" s="23"/>
      <c r="EC3" s="23"/>
      <c r="ED3" s="23"/>
      <c r="EE3" s="399" t="s">
        <v>1</v>
      </c>
      <c r="EF3" s="399"/>
      <c r="EG3" s="21"/>
      <c r="EH3" s="22"/>
      <c r="EI3" s="22"/>
      <c r="EJ3" s="23"/>
      <c r="EK3" s="23"/>
      <c r="EL3" s="23"/>
      <c r="EM3" s="399" t="s">
        <v>1</v>
      </c>
      <c r="EN3" s="399"/>
      <c r="EO3" s="21"/>
      <c r="EP3" s="22"/>
      <c r="EQ3" s="22"/>
      <c r="ER3" s="23"/>
      <c r="ES3" s="23"/>
      <c r="ET3" s="23"/>
      <c r="EU3" s="399" t="s">
        <v>1</v>
      </c>
      <c r="EV3" s="399"/>
      <c r="EW3" s="21"/>
      <c r="EX3" s="22"/>
      <c r="EY3" s="22"/>
      <c r="EZ3" s="23"/>
      <c r="FA3" s="23"/>
      <c r="FB3" s="23"/>
      <c r="FC3" s="399" t="s">
        <v>1</v>
      </c>
      <c r="FD3" s="399"/>
      <c r="FE3" s="21"/>
      <c r="FF3" s="22"/>
      <c r="FG3" s="22"/>
      <c r="FH3" s="23"/>
      <c r="FI3" s="23"/>
      <c r="FJ3" s="23"/>
      <c r="FK3" s="399" t="s">
        <v>1</v>
      </c>
      <c r="FL3" s="399"/>
      <c r="FM3" s="21"/>
      <c r="FN3" s="22"/>
      <c r="FO3" s="22"/>
      <c r="FP3" s="23"/>
      <c r="FQ3" s="23"/>
      <c r="FR3" s="23"/>
      <c r="FS3" s="399" t="s">
        <v>1</v>
      </c>
      <c r="FT3" s="399"/>
      <c r="FU3" s="21"/>
      <c r="FV3" s="22"/>
      <c r="FW3" s="22"/>
      <c r="FX3" s="23"/>
      <c r="FY3" s="23"/>
      <c r="FZ3" s="23"/>
      <c r="GA3" s="399" t="s">
        <v>1</v>
      </c>
      <c r="GB3" s="399"/>
      <c r="GC3" s="21"/>
      <c r="GD3" s="22"/>
      <c r="GE3" s="22"/>
      <c r="GF3" s="23"/>
      <c r="GG3" s="23"/>
      <c r="GH3" s="23"/>
      <c r="GI3" s="399" t="s">
        <v>1</v>
      </c>
      <c r="GJ3" s="399"/>
      <c r="GK3" s="21"/>
      <c r="GL3" s="22"/>
      <c r="GM3" s="22"/>
      <c r="GN3" s="23"/>
      <c r="GO3" s="23"/>
      <c r="GP3" s="23"/>
      <c r="GQ3" s="399" t="s">
        <v>1</v>
      </c>
      <c r="GR3" s="399"/>
      <c r="GS3" s="21"/>
      <c r="GT3" s="22"/>
      <c r="GU3" s="22"/>
      <c r="GV3" s="23"/>
      <c r="GW3" s="23"/>
      <c r="GX3" s="23"/>
      <c r="GY3" s="399" t="s">
        <v>1</v>
      </c>
      <c r="GZ3" s="399"/>
      <c r="HA3" s="21"/>
      <c r="HB3" s="22"/>
      <c r="HC3" s="22"/>
      <c r="HD3" s="23"/>
      <c r="HE3" s="23"/>
      <c r="HF3" s="23"/>
      <c r="HG3" s="399" t="s">
        <v>1</v>
      </c>
      <c r="HH3" s="399"/>
      <c r="HI3" s="21"/>
      <c r="HJ3" s="22"/>
      <c r="HK3" s="22"/>
      <c r="HL3" s="23"/>
      <c r="HM3" s="23"/>
      <c r="HN3" s="23"/>
      <c r="HO3" s="399" t="s">
        <v>1</v>
      </c>
      <c r="HP3" s="399"/>
      <c r="HQ3" s="21"/>
      <c r="HR3" s="22"/>
      <c r="HS3" s="22"/>
      <c r="HT3" s="23"/>
      <c r="HU3" s="23"/>
      <c r="HV3" s="23"/>
      <c r="HW3" s="399" t="s">
        <v>1</v>
      </c>
      <c r="HX3" s="399"/>
      <c r="HY3" s="21"/>
      <c r="HZ3" s="22"/>
      <c r="IA3" s="22"/>
      <c r="IB3" s="23"/>
      <c r="IC3" s="23"/>
      <c r="ID3" s="23"/>
      <c r="IE3" s="399" t="s">
        <v>1</v>
      </c>
      <c r="IF3" s="399"/>
      <c r="IG3" s="21"/>
      <c r="IH3" s="22"/>
      <c r="II3" s="22"/>
      <c r="IJ3" s="23"/>
      <c r="IK3" s="23"/>
      <c r="IL3" s="23"/>
      <c r="IM3" s="399" t="s">
        <v>1</v>
      </c>
      <c r="IN3" s="399"/>
      <c r="IO3" s="21"/>
      <c r="IP3" s="22"/>
      <c r="IQ3" s="22"/>
      <c r="IR3" s="23"/>
      <c r="IS3" s="23"/>
      <c r="IT3" s="23"/>
      <c r="IU3" s="399" t="s">
        <v>1</v>
      </c>
      <c r="IV3" s="399"/>
    </row>
    <row r="4" spans="1:256" ht="15.75">
      <c r="A4" s="21"/>
      <c r="B4" s="22"/>
      <c r="C4" s="22"/>
      <c r="D4" s="23"/>
      <c r="E4" s="23"/>
      <c r="F4" s="23"/>
      <c r="G4" s="400" t="s">
        <v>2</v>
      </c>
      <c r="H4" s="400"/>
      <c r="I4" s="21"/>
      <c r="J4" s="22"/>
      <c r="K4" s="22"/>
      <c r="L4" s="23"/>
      <c r="M4" s="23"/>
      <c r="N4" s="23"/>
      <c r="O4" s="400"/>
      <c r="P4" s="400"/>
      <c r="Q4" s="21"/>
      <c r="R4" s="22"/>
      <c r="S4" s="22"/>
      <c r="T4" s="23"/>
      <c r="U4" s="23"/>
      <c r="V4" s="23"/>
      <c r="W4" s="400"/>
      <c r="X4" s="400"/>
      <c r="Y4" s="21"/>
      <c r="Z4" s="22"/>
      <c r="AA4" s="22"/>
      <c r="AB4" s="23"/>
      <c r="AC4" s="23"/>
      <c r="AD4" s="23"/>
      <c r="AE4" s="400"/>
      <c r="AF4" s="400"/>
      <c r="AG4" s="21"/>
      <c r="AH4" s="22"/>
      <c r="AI4" s="22"/>
      <c r="AJ4" s="23"/>
      <c r="AK4" s="23"/>
      <c r="AL4" s="23"/>
      <c r="AM4" s="400"/>
      <c r="AN4" s="400"/>
      <c r="AO4" s="21"/>
      <c r="AP4" s="22"/>
      <c r="AQ4" s="22"/>
      <c r="AR4" s="23"/>
      <c r="AS4" s="23"/>
      <c r="AT4" s="23"/>
      <c r="AU4" s="400"/>
      <c r="AV4" s="400"/>
      <c r="AW4" s="21"/>
      <c r="AX4" s="22"/>
      <c r="AY4" s="22"/>
      <c r="AZ4" s="23"/>
      <c r="BA4" s="23"/>
      <c r="BB4" s="23"/>
      <c r="BC4" s="400"/>
      <c r="BD4" s="400"/>
      <c r="BE4" s="21"/>
      <c r="BF4" s="22"/>
      <c r="BG4" s="22"/>
      <c r="BH4" s="23"/>
      <c r="BI4" s="23"/>
      <c r="BJ4" s="23"/>
      <c r="BK4" s="400"/>
      <c r="BL4" s="400"/>
      <c r="BM4" s="21"/>
      <c r="BN4" s="22"/>
      <c r="BO4" s="22"/>
      <c r="BP4" s="23"/>
      <c r="BQ4" s="23"/>
      <c r="BR4" s="23"/>
      <c r="BS4" s="400"/>
      <c r="BT4" s="400"/>
      <c r="BU4" s="21"/>
      <c r="BV4" s="22"/>
      <c r="BW4" s="22"/>
      <c r="BX4" s="23"/>
      <c r="BY4" s="23"/>
      <c r="BZ4" s="23"/>
      <c r="CA4" s="400"/>
      <c r="CB4" s="400"/>
      <c r="CC4" s="21"/>
      <c r="CD4" s="22"/>
      <c r="CE4" s="22"/>
      <c r="CF4" s="23"/>
      <c r="CG4" s="23"/>
      <c r="CH4" s="23"/>
      <c r="CI4" s="400"/>
      <c r="CJ4" s="400"/>
      <c r="CK4" s="21"/>
      <c r="CL4" s="22"/>
      <c r="CM4" s="22"/>
      <c r="CN4" s="23"/>
      <c r="CO4" s="23"/>
      <c r="CP4" s="23"/>
      <c r="CQ4" s="400"/>
      <c r="CR4" s="400"/>
      <c r="CS4" s="21"/>
      <c r="CT4" s="22"/>
      <c r="CU4" s="22"/>
      <c r="CV4" s="23"/>
      <c r="CW4" s="23"/>
      <c r="CX4" s="23"/>
      <c r="CY4" s="400" t="s">
        <v>2</v>
      </c>
      <c r="CZ4" s="400"/>
      <c r="DA4" s="21"/>
      <c r="DB4" s="22"/>
      <c r="DC4" s="22"/>
      <c r="DD4" s="23"/>
      <c r="DE4" s="23"/>
      <c r="DF4" s="23"/>
      <c r="DG4" s="400" t="s">
        <v>2</v>
      </c>
      <c r="DH4" s="400"/>
      <c r="DI4" s="21"/>
      <c r="DJ4" s="22"/>
      <c r="DK4" s="22"/>
      <c r="DL4" s="23"/>
      <c r="DM4" s="23"/>
      <c r="DN4" s="23"/>
      <c r="DO4" s="400" t="s">
        <v>2</v>
      </c>
      <c r="DP4" s="400"/>
      <c r="DQ4" s="21"/>
      <c r="DR4" s="22"/>
      <c r="DS4" s="22"/>
      <c r="DT4" s="23"/>
      <c r="DU4" s="23"/>
      <c r="DV4" s="23"/>
      <c r="DW4" s="400" t="s">
        <v>2</v>
      </c>
      <c r="DX4" s="400"/>
      <c r="DY4" s="21"/>
      <c r="DZ4" s="22"/>
      <c r="EA4" s="22"/>
      <c r="EB4" s="23"/>
      <c r="EC4" s="23"/>
      <c r="ED4" s="23"/>
      <c r="EE4" s="400" t="s">
        <v>2</v>
      </c>
      <c r="EF4" s="400"/>
      <c r="EG4" s="21"/>
      <c r="EH4" s="22"/>
      <c r="EI4" s="22"/>
      <c r="EJ4" s="23"/>
      <c r="EK4" s="23"/>
      <c r="EL4" s="23"/>
      <c r="EM4" s="400" t="s">
        <v>2</v>
      </c>
      <c r="EN4" s="400"/>
      <c r="EO4" s="21"/>
      <c r="EP4" s="22"/>
      <c r="EQ4" s="22"/>
      <c r="ER4" s="23"/>
      <c r="ES4" s="23"/>
      <c r="ET4" s="23"/>
      <c r="EU4" s="400" t="s">
        <v>2</v>
      </c>
      <c r="EV4" s="400"/>
      <c r="EW4" s="21"/>
      <c r="EX4" s="22"/>
      <c r="EY4" s="22"/>
      <c r="EZ4" s="23"/>
      <c r="FA4" s="23"/>
      <c r="FB4" s="23"/>
      <c r="FC4" s="400" t="s">
        <v>2</v>
      </c>
      <c r="FD4" s="400"/>
      <c r="FE4" s="21"/>
      <c r="FF4" s="22"/>
      <c r="FG4" s="22"/>
      <c r="FH4" s="23"/>
      <c r="FI4" s="23"/>
      <c r="FJ4" s="23"/>
      <c r="FK4" s="400" t="s">
        <v>2</v>
      </c>
      <c r="FL4" s="400"/>
      <c r="FM4" s="21"/>
      <c r="FN4" s="22"/>
      <c r="FO4" s="22"/>
      <c r="FP4" s="23"/>
      <c r="FQ4" s="23"/>
      <c r="FR4" s="23"/>
      <c r="FS4" s="400" t="s">
        <v>2</v>
      </c>
      <c r="FT4" s="400"/>
      <c r="FU4" s="21"/>
      <c r="FV4" s="22"/>
      <c r="FW4" s="22"/>
      <c r="FX4" s="23"/>
      <c r="FY4" s="23"/>
      <c r="FZ4" s="23"/>
      <c r="GA4" s="400" t="s">
        <v>2</v>
      </c>
      <c r="GB4" s="400"/>
      <c r="GC4" s="21"/>
      <c r="GD4" s="22"/>
      <c r="GE4" s="22"/>
      <c r="GF4" s="23"/>
      <c r="GG4" s="23"/>
      <c r="GH4" s="23"/>
      <c r="GI4" s="400" t="s">
        <v>2</v>
      </c>
      <c r="GJ4" s="400"/>
      <c r="GK4" s="21"/>
      <c r="GL4" s="22"/>
      <c r="GM4" s="22"/>
      <c r="GN4" s="23"/>
      <c r="GO4" s="23"/>
      <c r="GP4" s="23"/>
      <c r="GQ4" s="400" t="s">
        <v>2</v>
      </c>
      <c r="GR4" s="400"/>
      <c r="GS4" s="21"/>
      <c r="GT4" s="22"/>
      <c r="GU4" s="22"/>
      <c r="GV4" s="23"/>
      <c r="GW4" s="23"/>
      <c r="GX4" s="23"/>
      <c r="GY4" s="400" t="s">
        <v>2</v>
      </c>
      <c r="GZ4" s="400"/>
      <c r="HA4" s="21"/>
      <c r="HB4" s="22"/>
      <c r="HC4" s="22"/>
      <c r="HD4" s="23"/>
      <c r="HE4" s="23"/>
      <c r="HF4" s="23"/>
      <c r="HG4" s="400" t="s">
        <v>2</v>
      </c>
      <c r="HH4" s="400"/>
      <c r="HI4" s="21"/>
      <c r="HJ4" s="22"/>
      <c r="HK4" s="22"/>
      <c r="HL4" s="23"/>
      <c r="HM4" s="23"/>
      <c r="HN4" s="23"/>
      <c r="HO4" s="400" t="s">
        <v>2</v>
      </c>
      <c r="HP4" s="400"/>
      <c r="HQ4" s="21"/>
      <c r="HR4" s="22"/>
      <c r="HS4" s="22"/>
      <c r="HT4" s="23"/>
      <c r="HU4" s="23"/>
      <c r="HV4" s="23"/>
      <c r="HW4" s="400" t="s">
        <v>2</v>
      </c>
      <c r="HX4" s="400"/>
      <c r="HY4" s="21"/>
      <c r="HZ4" s="22"/>
      <c r="IA4" s="22"/>
      <c r="IB4" s="23"/>
      <c r="IC4" s="23"/>
      <c r="ID4" s="23"/>
      <c r="IE4" s="400" t="s">
        <v>2</v>
      </c>
      <c r="IF4" s="400"/>
      <c r="IG4" s="21"/>
      <c r="IH4" s="22"/>
      <c r="II4" s="22"/>
      <c r="IJ4" s="23"/>
      <c r="IK4" s="23"/>
      <c r="IL4" s="23"/>
      <c r="IM4" s="400" t="s">
        <v>2</v>
      </c>
      <c r="IN4" s="400"/>
      <c r="IO4" s="21"/>
      <c r="IP4" s="22"/>
      <c r="IQ4" s="22"/>
      <c r="IR4" s="23"/>
      <c r="IS4" s="23"/>
      <c r="IT4" s="23"/>
      <c r="IU4" s="400" t="s">
        <v>2</v>
      </c>
      <c r="IV4" s="400"/>
    </row>
    <row r="5" spans="1:256" ht="15.75">
      <c r="A5" s="21"/>
      <c r="B5" s="22"/>
      <c r="C5" s="22"/>
      <c r="D5" s="23"/>
      <c r="E5" s="23"/>
      <c r="F5" s="23"/>
      <c r="G5" s="114"/>
      <c r="H5" s="20"/>
      <c r="I5" s="21"/>
      <c r="J5" s="22"/>
      <c r="K5" s="22"/>
      <c r="L5" s="23"/>
      <c r="M5" s="23"/>
      <c r="N5" s="23"/>
      <c r="O5" s="401"/>
      <c r="P5" s="401"/>
      <c r="Q5" s="21"/>
      <c r="R5" s="22"/>
      <c r="S5" s="22"/>
      <c r="T5" s="23"/>
      <c r="U5" s="23"/>
      <c r="V5" s="23"/>
      <c r="W5" s="401"/>
      <c r="X5" s="401"/>
      <c r="Y5" s="21"/>
      <c r="Z5" s="22"/>
      <c r="AA5" s="22"/>
      <c r="AB5" s="23"/>
      <c r="AC5" s="23"/>
      <c r="AD5" s="23"/>
      <c r="AE5" s="401"/>
      <c r="AF5" s="401"/>
      <c r="AG5" s="21"/>
      <c r="AH5" s="22"/>
      <c r="AI5" s="22"/>
      <c r="AJ5" s="23"/>
      <c r="AK5" s="23"/>
      <c r="AL5" s="23"/>
      <c r="AM5" s="401"/>
      <c r="AN5" s="401"/>
      <c r="AO5" s="21"/>
      <c r="AP5" s="22"/>
      <c r="AQ5" s="22"/>
      <c r="AR5" s="23"/>
      <c r="AS5" s="23"/>
      <c r="AT5" s="23"/>
      <c r="AU5" s="401"/>
      <c r="AV5" s="401"/>
      <c r="AW5" s="21"/>
      <c r="AX5" s="22"/>
      <c r="AY5" s="22"/>
      <c r="AZ5" s="23"/>
      <c r="BA5" s="23"/>
      <c r="BB5" s="23"/>
      <c r="BC5" s="401"/>
      <c r="BD5" s="401"/>
      <c r="BE5" s="21"/>
      <c r="BF5" s="22"/>
      <c r="BG5" s="22"/>
      <c r="BH5" s="23"/>
      <c r="BI5" s="23"/>
      <c r="BJ5" s="23"/>
      <c r="BK5" s="401"/>
      <c r="BL5" s="401"/>
      <c r="BM5" s="21"/>
      <c r="BN5" s="22"/>
      <c r="BO5" s="22"/>
      <c r="BP5" s="23"/>
      <c r="BQ5" s="23"/>
      <c r="BR5" s="23"/>
      <c r="BS5" s="401"/>
      <c r="BT5" s="401"/>
      <c r="BU5" s="21"/>
      <c r="BV5" s="22"/>
      <c r="BW5" s="22"/>
      <c r="BX5" s="23"/>
      <c r="BY5" s="23"/>
      <c r="BZ5" s="23"/>
      <c r="CA5" s="401"/>
      <c r="CB5" s="401"/>
      <c r="CC5" s="21"/>
      <c r="CD5" s="22"/>
      <c r="CE5" s="22"/>
      <c r="CF5" s="23"/>
      <c r="CG5" s="23"/>
      <c r="CH5" s="23"/>
      <c r="CI5" s="401"/>
      <c r="CJ5" s="401"/>
      <c r="CK5" s="21"/>
      <c r="CL5" s="22"/>
      <c r="CM5" s="22"/>
      <c r="CN5" s="23"/>
      <c r="CO5" s="23"/>
      <c r="CP5" s="23"/>
      <c r="CQ5" s="401"/>
      <c r="CR5" s="401"/>
      <c r="CS5" s="21"/>
      <c r="CT5" s="22"/>
      <c r="CU5" s="22"/>
      <c r="CV5" s="23"/>
      <c r="CW5" s="23"/>
      <c r="CX5" s="23"/>
      <c r="CY5" s="401"/>
      <c r="CZ5" s="401"/>
      <c r="DA5" s="21"/>
      <c r="DB5" s="22"/>
      <c r="DC5" s="22"/>
      <c r="DD5" s="23"/>
      <c r="DE5" s="23"/>
      <c r="DF5" s="23"/>
      <c r="DG5" s="401"/>
      <c r="DH5" s="401"/>
      <c r="DI5" s="21"/>
      <c r="DJ5" s="22"/>
      <c r="DK5" s="22"/>
      <c r="DL5" s="23"/>
      <c r="DM5" s="23"/>
      <c r="DN5" s="23"/>
      <c r="DO5" s="401"/>
      <c r="DP5" s="401"/>
      <c r="DQ5" s="21"/>
      <c r="DR5" s="22"/>
      <c r="DS5" s="22"/>
      <c r="DT5" s="23"/>
      <c r="DU5" s="23"/>
      <c r="DV5" s="23"/>
      <c r="DW5" s="401"/>
      <c r="DX5" s="401"/>
      <c r="DY5" s="21"/>
      <c r="DZ5" s="22"/>
      <c r="EA5" s="22"/>
      <c r="EB5" s="23"/>
      <c r="EC5" s="23"/>
      <c r="ED5" s="23"/>
      <c r="EE5" s="401"/>
      <c r="EF5" s="401"/>
      <c r="EG5" s="21"/>
      <c r="EH5" s="22"/>
      <c r="EI5" s="22"/>
      <c r="EJ5" s="23"/>
      <c r="EK5" s="23"/>
      <c r="EL5" s="23"/>
      <c r="EM5" s="401"/>
      <c r="EN5" s="401"/>
      <c r="EO5" s="21"/>
      <c r="EP5" s="22"/>
      <c r="EQ5" s="22"/>
      <c r="ER5" s="23"/>
      <c r="ES5" s="23"/>
      <c r="ET5" s="23"/>
      <c r="EU5" s="401"/>
      <c r="EV5" s="401"/>
      <c r="EW5" s="21"/>
      <c r="EX5" s="22"/>
      <c r="EY5" s="22"/>
      <c r="EZ5" s="23"/>
      <c r="FA5" s="23"/>
      <c r="FB5" s="23"/>
      <c r="FC5" s="401"/>
      <c r="FD5" s="401"/>
      <c r="FE5" s="21"/>
      <c r="FF5" s="22"/>
      <c r="FG5" s="22"/>
      <c r="FH5" s="23"/>
      <c r="FI5" s="23"/>
      <c r="FJ5" s="23"/>
      <c r="FK5" s="401"/>
      <c r="FL5" s="401"/>
      <c r="FM5" s="21"/>
      <c r="FN5" s="22"/>
      <c r="FO5" s="22"/>
      <c r="FP5" s="23"/>
      <c r="FQ5" s="23"/>
      <c r="FR5" s="23"/>
      <c r="FS5" s="401"/>
      <c r="FT5" s="401"/>
      <c r="FU5" s="21"/>
      <c r="FV5" s="22"/>
      <c r="FW5" s="22"/>
      <c r="FX5" s="23"/>
      <c r="FY5" s="23"/>
      <c r="FZ5" s="23"/>
      <c r="GA5" s="401"/>
      <c r="GB5" s="401"/>
      <c r="GC5" s="21"/>
      <c r="GD5" s="22"/>
      <c r="GE5" s="22"/>
      <c r="GF5" s="23"/>
      <c r="GG5" s="23"/>
      <c r="GH5" s="23"/>
      <c r="GI5" s="401"/>
      <c r="GJ5" s="401"/>
      <c r="GK5" s="21"/>
      <c r="GL5" s="22"/>
      <c r="GM5" s="22"/>
      <c r="GN5" s="23"/>
      <c r="GO5" s="23"/>
      <c r="GP5" s="23"/>
      <c r="GQ5" s="401"/>
      <c r="GR5" s="401"/>
      <c r="GS5" s="21"/>
      <c r="GT5" s="22"/>
      <c r="GU5" s="22"/>
      <c r="GV5" s="23"/>
      <c r="GW5" s="23"/>
      <c r="GX5" s="23"/>
      <c r="GY5" s="401"/>
      <c r="GZ5" s="401"/>
      <c r="HA5" s="21"/>
      <c r="HB5" s="22"/>
      <c r="HC5" s="22"/>
      <c r="HD5" s="23"/>
      <c r="HE5" s="23"/>
      <c r="HF5" s="23"/>
      <c r="HG5" s="401"/>
      <c r="HH5" s="401"/>
      <c r="HI5" s="21"/>
      <c r="HJ5" s="22"/>
      <c r="HK5" s="22"/>
      <c r="HL5" s="23"/>
      <c r="HM5" s="23"/>
      <c r="HN5" s="23"/>
      <c r="HO5" s="401"/>
      <c r="HP5" s="401"/>
      <c r="HQ5" s="21"/>
      <c r="HR5" s="22"/>
      <c r="HS5" s="22"/>
      <c r="HT5" s="23"/>
      <c r="HU5" s="23"/>
      <c r="HV5" s="23"/>
      <c r="HW5" s="401"/>
      <c r="HX5" s="401"/>
      <c r="HY5" s="21"/>
      <c r="HZ5" s="22"/>
      <c r="IA5" s="22"/>
      <c r="IB5" s="23"/>
      <c r="IC5" s="23"/>
      <c r="ID5" s="23"/>
      <c r="IE5" s="401"/>
      <c r="IF5" s="401"/>
      <c r="IG5" s="21"/>
      <c r="IH5" s="22"/>
      <c r="II5" s="22"/>
      <c r="IJ5" s="23"/>
      <c r="IK5" s="23"/>
      <c r="IL5" s="23"/>
      <c r="IM5" s="401"/>
      <c r="IN5" s="401"/>
      <c r="IO5" s="21"/>
      <c r="IP5" s="22"/>
      <c r="IQ5" s="22"/>
      <c r="IR5" s="23"/>
      <c r="IS5" s="23"/>
      <c r="IT5" s="23"/>
      <c r="IU5" s="401"/>
      <c r="IV5" s="401"/>
    </row>
    <row r="6" spans="1:256" ht="15.75">
      <c r="A6" s="21"/>
      <c r="B6" s="22"/>
      <c r="C6" s="22"/>
      <c r="D6" s="23"/>
      <c r="E6" s="23"/>
      <c r="F6" s="23"/>
      <c r="G6" s="402" t="s">
        <v>3</v>
      </c>
      <c r="H6" s="402"/>
      <c r="I6" s="21"/>
      <c r="J6" s="22"/>
      <c r="K6" s="22"/>
      <c r="L6" s="23"/>
      <c r="M6" s="23"/>
      <c r="N6" s="23"/>
      <c r="O6" s="402"/>
      <c r="P6" s="402"/>
      <c r="Q6" s="21"/>
      <c r="R6" s="22"/>
      <c r="S6" s="22"/>
      <c r="T6" s="23"/>
      <c r="U6" s="23"/>
      <c r="V6" s="23"/>
      <c r="W6" s="402"/>
      <c r="X6" s="402"/>
      <c r="Y6" s="21"/>
      <c r="Z6" s="22"/>
      <c r="AA6" s="22"/>
      <c r="AB6" s="23"/>
      <c r="AC6" s="23"/>
      <c r="AD6" s="23"/>
      <c r="AE6" s="402"/>
      <c r="AF6" s="402"/>
      <c r="AG6" s="21"/>
      <c r="AH6" s="22"/>
      <c r="AI6" s="22"/>
      <c r="AJ6" s="23"/>
      <c r="AK6" s="23"/>
      <c r="AL6" s="23"/>
      <c r="AM6" s="402"/>
      <c r="AN6" s="402"/>
      <c r="AO6" s="21"/>
      <c r="AP6" s="22"/>
      <c r="AQ6" s="22"/>
      <c r="AR6" s="23"/>
      <c r="AS6" s="23"/>
      <c r="AT6" s="23"/>
      <c r="AU6" s="402"/>
      <c r="AV6" s="402"/>
      <c r="AW6" s="21"/>
      <c r="AX6" s="22"/>
      <c r="AY6" s="22"/>
      <c r="AZ6" s="23"/>
      <c r="BA6" s="23"/>
      <c r="BB6" s="23"/>
      <c r="BC6" s="402"/>
      <c r="BD6" s="402"/>
      <c r="BE6" s="21"/>
      <c r="BF6" s="22"/>
      <c r="BG6" s="22"/>
      <c r="BH6" s="23"/>
      <c r="BI6" s="23"/>
      <c r="BJ6" s="23"/>
      <c r="BK6" s="402"/>
      <c r="BL6" s="402"/>
      <c r="BM6" s="21"/>
      <c r="BN6" s="22"/>
      <c r="BO6" s="22"/>
      <c r="BP6" s="23"/>
      <c r="BQ6" s="23"/>
      <c r="BR6" s="23"/>
      <c r="BS6" s="402"/>
      <c r="BT6" s="402"/>
      <c r="BU6" s="21"/>
      <c r="BV6" s="22"/>
      <c r="BW6" s="22"/>
      <c r="BX6" s="23"/>
      <c r="BY6" s="23"/>
      <c r="BZ6" s="23"/>
      <c r="CA6" s="402"/>
      <c r="CB6" s="402"/>
      <c r="CC6" s="21"/>
      <c r="CD6" s="22"/>
      <c r="CE6" s="22"/>
      <c r="CF6" s="23"/>
      <c r="CG6" s="23"/>
      <c r="CH6" s="23"/>
      <c r="CI6" s="402"/>
      <c r="CJ6" s="402"/>
      <c r="CK6" s="21"/>
      <c r="CL6" s="22"/>
      <c r="CM6" s="22"/>
      <c r="CN6" s="23"/>
      <c r="CO6" s="23"/>
      <c r="CP6" s="23"/>
      <c r="CQ6" s="402"/>
      <c r="CR6" s="402"/>
      <c r="CS6" s="21"/>
      <c r="CT6" s="22"/>
      <c r="CU6" s="22"/>
      <c r="CV6" s="23"/>
      <c r="CW6" s="23"/>
      <c r="CX6" s="23"/>
      <c r="CY6" s="402" t="s">
        <v>3</v>
      </c>
      <c r="CZ6" s="402"/>
      <c r="DA6" s="21"/>
      <c r="DB6" s="22"/>
      <c r="DC6" s="22"/>
      <c r="DD6" s="23"/>
      <c r="DE6" s="23"/>
      <c r="DF6" s="23"/>
      <c r="DG6" s="402" t="s">
        <v>3</v>
      </c>
      <c r="DH6" s="402"/>
      <c r="DI6" s="21"/>
      <c r="DJ6" s="22"/>
      <c r="DK6" s="22"/>
      <c r="DL6" s="23"/>
      <c r="DM6" s="23"/>
      <c r="DN6" s="23"/>
      <c r="DO6" s="402" t="s">
        <v>3</v>
      </c>
      <c r="DP6" s="402"/>
      <c r="DQ6" s="21"/>
      <c r="DR6" s="22"/>
      <c r="DS6" s="22"/>
      <c r="DT6" s="23"/>
      <c r="DU6" s="23"/>
      <c r="DV6" s="23"/>
      <c r="DW6" s="402" t="s">
        <v>3</v>
      </c>
      <c r="DX6" s="402"/>
      <c r="DY6" s="21"/>
      <c r="DZ6" s="22"/>
      <c r="EA6" s="22"/>
      <c r="EB6" s="23"/>
      <c r="EC6" s="23"/>
      <c r="ED6" s="23"/>
      <c r="EE6" s="402" t="s">
        <v>3</v>
      </c>
      <c r="EF6" s="402"/>
      <c r="EG6" s="21"/>
      <c r="EH6" s="22"/>
      <c r="EI6" s="22"/>
      <c r="EJ6" s="23"/>
      <c r="EK6" s="23"/>
      <c r="EL6" s="23"/>
      <c r="EM6" s="402" t="s">
        <v>3</v>
      </c>
      <c r="EN6" s="402"/>
      <c r="EO6" s="21"/>
      <c r="EP6" s="22"/>
      <c r="EQ6" s="22"/>
      <c r="ER6" s="23"/>
      <c r="ES6" s="23"/>
      <c r="ET6" s="23"/>
      <c r="EU6" s="402" t="s">
        <v>3</v>
      </c>
      <c r="EV6" s="402"/>
      <c r="EW6" s="21"/>
      <c r="EX6" s="22"/>
      <c r="EY6" s="22"/>
      <c r="EZ6" s="23"/>
      <c r="FA6" s="23"/>
      <c r="FB6" s="23"/>
      <c r="FC6" s="402" t="s">
        <v>3</v>
      </c>
      <c r="FD6" s="402"/>
      <c r="FE6" s="21"/>
      <c r="FF6" s="22"/>
      <c r="FG6" s="22"/>
      <c r="FH6" s="23"/>
      <c r="FI6" s="23"/>
      <c r="FJ6" s="23"/>
      <c r="FK6" s="402" t="s">
        <v>3</v>
      </c>
      <c r="FL6" s="402"/>
      <c r="FM6" s="21"/>
      <c r="FN6" s="22"/>
      <c r="FO6" s="22"/>
      <c r="FP6" s="23"/>
      <c r="FQ6" s="23"/>
      <c r="FR6" s="23"/>
      <c r="FS6" s="402" t="s">
        <v>3</v>
      </c>
      <c r="FT6" s="402"/>
      <c r="FU6" s="21"/>
      <c r="FV6" s="22"/>
      <c r="FW6" s="22"/>
      <c r="FX6" s="23"/>
      <c r="FY6" s="23"/>
      <c r="FZ6" s="23"/>
      <c r="GA6" s="402" t="s">
        <v>3</v>
      </c>
      <c r="GB6" s="402"/>
      <c r="GC6" s="21"/>
      <c r="GD6" s="22"/>
      <c r="GE6" s="22"/>
      <c r="GF6" s="23"/>
      <c r="GG6" s="23"/>
      <c r="GH6" s="23"/>
      <c r="GI6" s="402" t="s">
        <v>3</v>
      </c>
      <c r="GJ6" s="402"/>
      <c r="GK6" s="21"/>
      <c r="GL6" s="22"/>
      <c r="GM6" s="22"/>
      <c r="GN6" s="23"/>
      <c r="GO6" s="23"/>
      <c r="GP6" s="23"/>
      <c r="GQ6" s="402" t="s">
        <v>3</v>
      </c>
      <c r="GR6" s="402"/>
      <c r="GS6" s="21"/>
      <c r="GT6" s="22"/>
      <c r="GU6" s="22"/>
      <c r="GV6" s="23"/>
      <c r="GW6" s="23"/>
      <c r="GX6" s="23"/>
      <c r="GY6" s="402" t="s">
        <v>3</v>
      </c>
      <c r="GZ6" s="402"/>
      <c r="HA6" s="21"/>
      <c r="HB6" s="22"/>
      <c r="HC6" s="22"/>
      <c r="HD6" s="23"/>
      <c r="HE6" s="23"/>
      <c r="HF6" s="23"/>
      <c r="HG6" s="402" t="s">
        <v>3</v>
      </c>
      <c r="HH6" s="402"/>
      <c r="HI6" s="21"/>
      <c r="HJ6" s="22"/>
      <c r="HK6" s="22"/>
      <c r="HL6" s="23"/>
      <c r="HM6" s="23"/>
      <c r="HN6" s="23"/>
      <c r="HO6" s="402" t="s">
        <v>3</v>
      </c>
      <c r="HP6" s="402"/>
      <c r="HQ6" s="21"/>
      <c r="HR6" s="22"/>
      <c r="HS6" s="22"/>
      <c r="HT6" s="23"/>
      <c r="HU6" s="23"/>
      <c r="HV6" s="23"/>
      <c r="HW6" s="402" t="s">
        <v>3</v>
      </c>
      <c r="HX6" s="402"/>
      <c r="HY6" s="21"/>
      <c r="HZ6" s="22"/>
      <c r="IA6" s="22"/>
      <c r="IB6" s="23"/>
      <c r="IC6" s="23"/>
      <c r="ID6" s="23"/>
      <c r="IE6" s="402" t="s">
        <v>3</v>
      </c>
      <c r="IF6" s="402"/>
      <c r="IG6" s="21"/>
      <c r="IH6" s="22"/>
      <c r="II6" s="22"/>
      <c r="IJ6" s="23"/>
      <c r="IK6" s="23"/>
      <c r="IL6" s="23"/>
      <c r="IM6" s="402" t="s">
        <v>3</v>
      </c>
      <c r="IN6" s="402"/>
      <c r="IO6" s="21"/>
      <c r="IP6" s="22"/>
      <c r="IQ6" s="22"/>
      <c r="IR6" s="23"/>
      <c r="IS6" s="23"/>
      <c r="IT6" s="23"/>
      <c r="IU6" s="402" t="s">
        <v>3</v>
      </c>
      <c r="IV6" s="402"/>
    </row>
    <row r="7" spans="1:256" ht="15.75">
      <c r="A7" s="21"/>
      <c r="B7" s="22"/>
      <c r="C7" s="22"/>
      <c r="D7" s="23"/>
      <c r="E7" s="23"/>
      <c r="F7" s="23"/>
      <c r="G7" s="106"/>
      <c r="H7" s="105"/>
      <c r="I7" s="21"/>
      <c r="J7" s="22"/>
      <c r="K7" s="22"/>
      <c r="L7" s="23"/>
      <c r="M7" s="23"/>
      <c r="N7" s="23"/>
      <c r="O7" s="105"/>
      <c r="P7" s="105"/>
      <c r="Q7" s="21"/>
      <c r="R7" s="22"/>
      <c r="S7" s="22"/>
      <c r="T7" s="23"/>
      <c r="U7" s="23"/>
      <c r="V7" s="23"/>
      <c r="W7" s="105"/>
      <c r="X7" s="105"/>
      <c r="Y7" s="21"/>
      <c r="Z7" s="22"/>
      <c r="AA7" s="22"/>
      <c r="AB7" s="23"/>
      <c r="AC7" s="23"/>
      <c r="AD7" s="23"/>
      <c r="AE7" s="105"/>
      <c r="AF7" s="105"/>
      <c r="AG7" s="21"/>
      <c r="AH7" s="22"/>
      <c r="AI7" s="22"/>
      <c r="AJ7" s="23"/>
      <c r="AK7" s="23"/>
      <c r="AL7" s="23"/>
      <c r="AM7" s="105"/>
      <c r="AN7" s="105"/>
      <c r="AO7" s="21"/>
      <c r="AP7" s="22"/>
      <c r="AQ7" s="22"/>
      <c r="AR7" s="23"/>
      <c r="AS7" s="23"/>
      <c r="AT7" s="23"/>
      <c r="AU7" s="105"/>
      <c r="AV7" s="105"/>
      <c r="AW7" s="21"/>
      <c r="AX7" s="22"/>
      <c r="AY7" s="22"/>
      <c r="AZ7" s="23"/>
      <c r="BA7" s="23"/>
      <c r="BB7" s="23"/>
      <c r="BC7" s="105"/>
      <c r="BD7" s="105"/>
      <c r="BE7" s="21"/>
      <c r="BF7" s="22"/>
      <c r="BG7" s="22"/>
      <c r="BH7" s="23"/>
      <c r="BI7" s="23"/>
      <c r="BJ7" s="23"/>
      <c r="BK7" s="105"/>
      <c r="BL7" s="105"/>
      <c r="BM7" s="21"/>
      <c r="BN7" s="22"/>
      <c r="BO7" s="22"/>
      <c r="BP7" s="23"/>
      <c r="BQ7" s="23"/>
      <c r="BR7" s="23"/>
      <c r="BS7" s="105"/>
      <c r="BT7" s="105"/>
      <c r="BU7" s="21"/>
      <c r="BV7" s="22"/>
      <c r="BW7" s="22"/>
      <c r="BX7" s="23"/>
      <c r="BY7" s="23"/>
      <c r="BZ7" s="23"/>
      <c r="CA7" s="105"/>
      <c r="CB7" s="105"/>
      <c r="CC7" s="21"/>
      <c r="CD7" s="22"/>
      <c r="CE7" s="22"/>
      <c r="CF7" s="23"/>
      <c r="CG7" s="23"/>
      <c r="CH7" s="23"/>
      <c r="CI7" s="105"/>
      <c r="CJ7" s="105"/>
      <c r="CK7" s="21"/>
      <c r="CL7" s="22"/>
      <c r="CM7" s="22"/>
      <c r="CN7" s="23"/>
      <c r="CO7" s="23"/>
      <c r="CP7" s="23"/>
      <c r="CQ7" s="105"/>
      <c r="CR7" s="105"/>
      <c r="CS7" s="21"/>
      <c r="CT7" s="22"/>
      <c r="CU7" s="22"/>
      <c r="CV7" s="23"/>
      <c r="CW7" s="23"/>
      <c r="CX7" s="23"/>
      <c r="CY7" s="105"/>
      <c r="CZ7" s="105"/>
      <c r="DA7" s="21"/>
      <c r="DB7" s="22"/>
      <c r="DC7" s="22"/>
      <c r="DD7" s="23"/>
      <c r="DE7" s="23"/>
      <c r="DF7" s="23"/>
      <c r="DG7" s="105"/>
      <c r="DH7" s="105"/>
      <c r="DI7" s="21"/>
      <c r="DJ7" s="22"/>
      <c r="DK7" s="22"/>
      <c r="DL7" s="23"/>
      <c r="DM7" s="23"/>
      <c r="DN7" s="23"/>
      <c r="DO7" s="105"/>
      <c r="DP7" s="105"/>
      <c r="DQ7" s="21"/>
      <c r="DR7" s="22"/>
      <c r="DS7" s="22"/>
      <c r="DT7" s="23"/>
      <c r="DU7" s="23"/>
      <c r="DV7" s="23"/>
      <c r="DW7" s="105"/>
      <c r="DX7" s="105"/>
      <c r="DY7" s="21"/>
      <c r="DZ7" s="22"/>
      <c r="EA7" s="22"/>
      <c r="EB7" s="23"/>
      <c r="EC7" s="23"/>
      <c r="ED7" s="23"/>
      <c r="EE7" s="105"/>
      <c r="EF7" s="105"/>
      <c r="EG7" s="21"/>
      <c r="EH7" s="22"/>
      <c r="EI7" s="22"/>
      <c r="EJ7" s="23"/>
      <c r="EK7" s="23"/>
      <c r="EL7" s="23"/>
      <c r="EM7" s="105"/>
      <c r="EN7" s="105"/>
      <c r="EO7" s="21"/>
      <c r="EP7" s="22"/>
      <c r="EQ7" s="22"/>
      <c r="ER7" s="23"/>
      <c r="ES7" s="23"/>
      <c r="ET7" s="23"/>
      <c r="EU7" s="105"/>
      <c r="EV7" s="105"/>
      <c r="EW7" s="21"/>
      <c r="EX7" s="22"/>
      <c r="EY7" s="22"/>
      <c r="EZ7" s="23"/>
      <c r="FA7" s="23"/>
      <c r="FB7" s="23"/>
      <c r="FC7" s="105"/>
      <c r="FD7" s="105"/>
      <c r="FE7" s="21"/>
      <c r="FF7" s="22"/>
      <c r="FG7" s="22"/>
      <c r="FH7" s="23"/>
      <c r="FI7" s="23"/>
      <c r="FJ7" s="23"/>
      <c r="FK7" s="105"/>
      <c r="FL7" s="105"/>
      <c r="FM7" s="21"/>
      <c r="FN7" s="22"/>
      <c r="FO7" s="22"/>
      <c r="FP7" s="23"/>
      <c r="FQ7" s="23"/>
      <c r="FR7" s="23"/>
      <c r="FS7" s="105"/>
      <c r="FT7" s="105"/>
      <c r="FU7" s="21"/>
      <c r="FV7" s="22"/>
      <c r="FW7" s="22"/>
      <c r="FX7" s="23"/>
      <c r="FY7" s="23"/>
      <c r="FZ7" s="23"/>
      <c r="GA7" s="105"/>
      <c r="GB7" s="105"/>
      <c r="GC7" s="21"/>
      <c r="GD7" s="22"/>
      <c r="GE7" s="22"/>
      <c r="GF7" s="23"/>
      <c r="GG7" s="23"/>
      <c r="GH7" s="23"/>
      <c r="GI7" s="105"/>
      <c r="GJ7" s="105"/>
      <c r="GK7" s="21"/>
      <c r="GL7" s="22"/>
      <c r="GM7" s="22"/>
      <c r="GN7" s="23"/>
      <c r="GO7" s="23"/>
      <c r="GP7" s="23"/>
      <c r="GQ7" s="105"/>
      <c r="GR7" s="105"/>
      <c r="GS7" s="21"/>
      <c r="GT7" s="22"/>
      <c r="GU7" s="22"/>
      <c r="GV7" s="23"/>
      <c r="GW7" s="23"/>
      <c r="GX7" s="23"/>
      <c r="GY7" s="105"/>
      <c r="GZ7" s="105"/>
      <c r="HA7" s="21"/>
      <c r="HB7" s="22"/>
      <c r="HC7" s="22"/>
      <c r="HD7" s="23"/>
      <c r="HE7" s="23"/>
      <c r="HF7" s="23"/>
      <c r="HG7" s="105"/>
      <c r="HH7" s="105"/>
      <c r="HI7" s="21"/>
      <c r="HJ7" s="22"/>
      <c r="HK7" s="22"/>
      <c r="HL7" s="23"/>
      <c r="HM7" s="23"/>
      <c r="HN7" s="23"/>
      <c r="HO7" s="105"/>
      <c r="HP7" s="105"/>
      <c r="HQ7" s="21"/>
      <c r="HR7" s="22"/>
      <c r="HS7" s="22"/>
      <c r="HT7" s="23"/>
      <c r="HU7" s="23"/>
      <c r="HV7" s="23"/>
      <c r="HW7" s="105"/>
      <c r="HX7" s="105"/>
      <c r="HY7" s="21"/>
      <c r="HZ7" s="22"/>
      <c r="IA7" s="22"/>
      <c r="IB7" s="23"/>
      <c r="IC7" s="23"/>
      <c r="ID7" s="23"/>
      <c r="IE7" s="105"/>
      <c r="IF7" s="105"/>
      <c r="IG7" s="21"/>
      <c r="IH7" s="22"/>
      <c r="II7" s="22"/>
      <c r="IJ7" s="23"/>
      <c r="IK7" s="23"/>
      <c r="IL7" s="23"/>
      <c r="IM7" s="105"/>
      <c r="IN7" s="105"/>
      <c r="IO7" s="21"/>
      <c r="IP7" s="22"/>
      <c r="IQ7" s="22"/>
      <c r="IR7" s="23"/>
      <c r="IS7" s="23"/>
      <c r="IT7" s="23"/>
      <c r="IU7" s="105"/>
      <c r="IV7" s="105"/>
    </row>
    <row r="8" spans="1:256" ht="15.75" customHeight="1">
      <c r="A8" s="763" t="s">
        <v>4</v>
      </c>
      <c r="B8" s="763"/>
      <c r="C8" s="763"/>
      <c r="D8" s="763"/>
      <c r="E8" s="763"/>
      <c r="F8" s="763"/>
      <c r="G8" s="763"/>
      <c r="H8" s="763"/>
      <c r="I8" s="21"/>
      <c r="J8" s="22"/>
      <c r="K8" s="22"/>
      <c r="L8" s="23"/>
      <c r="M8" s="23"/>
      <c r="N8" s="23"/>
      <c r="O8" s="105"/>
      <c r="P8" s="105"/>
      <c r="Q8" s="21"/>
      <c r="R8" s="22"/>
      <c r="S8" s="22"/>
      <c r="T8" s="23"/>
      <c r="U8" s="23"/>
      <c r="V8" s="23"/>
      <c r="W8" s="105"/>
      <c r="X8" s="105"/>
      <c r="Y8" s="21"/>
      <c r="Z8" s="22"/>
      <c r="AA8" s="22"/>
      <c r="AB8" s="23"/>
      <c r="AC8" s="23"/>
      <c r="AD8" s="23"/>
      <c r="AE8" s="105"/>
      <c r="AF8" s="105"/>
      <c r="AG8" s="21"/>
      <c r="AH8" s="22"/>
      <c r="AI8" s="22"/>
      <c r="AJ8" s="23"/>
      <c r="AK8" s="23"/>
      <c r="AL8" s="23"/>
      <c r="AM8" s="105"/>
      <c r="AN8" s="105"/>
      <c r="AO8" s="21"/>
      <c r="AP8" s="22"/>
      <c r="AQ8" s="22"/>
      <c r="AR8" s="23"/>
      <c r="AS8" s="23"/>
      <c r="AT8" s="23"/>
      <c r="AU8" s="105"/>
      <c r="AV8" s="105"/>
      <c r="AW8" s="21"/>
      <c r="AX8" s="22"/>
      <c r="AY8" s="22"/>
      <c r="AZ8" s="23"/>
      <c r="BA8" s="23"/>
      <c r="BB8" s="23"/>
      <c r="BC8" s="105"/>
      <c r="BD8" s="105"/>
      <c r="BE8" s="21"/>
      <c r="BF8" s="22"/>
      <c r="BG8" s="22"/>
      <c r="BH8" s="23"/>
      <c r="BI8" s="23"/>
      <c r="BJ8" s="23"/>
      <c r="BK8" s="105"/>
      <c r="BL8" s="105"/>
      <c r="BM8" s="21"/>
      <c r="BN8" s="22"/>
      <c r="BO8" s="22"/>
      <c r="BP8" s="23"/>
      <c r="BQ8" s="23"/>
      <c r="BR8" s="23"/>
      <c r="BS8" s="105"/>
      <c r="BT8" s="105"/>
      <c r="BU8" s="21"/>
      <c r="BV8" s="22"/>
      <c r="BW8" s="22"/>
      <c r="BX8" s="23"/>
      <c r="BY8" s="23"/>
      <c r="BZ8" s="23"/>
      <c r="CA8" s="105"/>
      <c r="CB8" s="105"/>
      <c r="CC8" s="21"/>
      <c r="CD8" s="22"/>
      <c r="CE8" s="22"/>
      <c r="CF8" s="23"/>
      <c r="CG8" s="23"/>
      <c r="CH8" s="23"/>
      <c r="CI8" s="105"/>
      <c r="CJ8" s="105"/>
      <c r="CK8" s="21"/>
      <c r="CL8" s="22"/>
      <c r="CM8" s="22"/>
      <c r="CN8" s="23"/>
      <c r="CO8" s="23"/>
      <c r="CP8" s="23"/>
      <c r="CQ8" s="105"/>
      <c r="CR8" s="105"/>
      <c r="CS8" s="21"/>
      <c r="CT8" s="22"/>
      <c r="CU8" s="22"/>
      <c r="CV8" s="23"/>
      <c r="CW8" s="23"/>
      <c r="CX8" s="23"/>
      <c r="CY8" s="105"/>
      <c r="CZ8" s="105"/>
      <c r="DA8" s="21"/>
      <c r="DB8" s="22"/>
      <c r="DC8" s="22"/>
      <c r="DD8" s="23"/>
      <c r="DE8" s="23"/>
      <c r="DF8" s="23"/>
      <c r="DG8" s="105"/>
      <c r="DH8" s="105"/>
      <c r="DI8" s="21"/>
      <c r="DJ8" s="22"/>
      <c r="DK8" s="22"/>
      <c r="DL8" s="23"/>
      <c r="DM8" s="23"/>
      <c r="DN8" s="23"/>
      <c r="DO8" s="105"/>
      <c r="DP8" s="105"/>
      <c r="DQ8" s="21"/>
      <c r="DR8" s="22"/>
      <c r="DS8" s="22"/>
      <c r="DT8" s="23"/>
      <c r="DU8" s="23"/>
      <c r="DV8" s="23"/>
      <c r="DW8" s="105"/>
      <c r="DX8" s="105"/>
      <c r="DY8" s="21"/>
      <c r="DZ8" s="22"/>
      <c r="EA8" s="22"/>
      <c r="EB8" s="23"/>
      <c r="EC8" s="23"/>
      <c r="ED8" s="23"/>
      <c r="EE8" s="105"/>
      <c r="EF8" s="105"/>
      <c r="EG8" s="21"/>
      <c r="EH8" s="22"/>
      <c r="EI8" s="22"/>
      <c r="EJ8" s="23"/>
      <c r="EK8" s="23"/>
      <c r="EL8" s="23"/>
      <c r="EM8" s="105"/>
      <c r="EN8" s="105"/>
      <c r="EO8" s="21"/>
      <c r="EP8" s="22"/>
      <c r="EQ8" s="22"/>
      <c r="ER8" s="23"/>
      <c r="ES8" s="23"/>
      <c r="ET8" s="23"/>
      <c r="EU8" s="105"/>
      <c r="EV8" s="105"/>
      <c r="EW8" s="21"/>
      <c r="EX8" s="22"/>
      <c r="EY8" s="22"/>
      <c r="EZ8" s="23"/>
      <c r="FA8" s="23"/>
      <c r="FB8" s="23"/>
      <c r="FC8" s="105"/>
      <c r="FD8" s="105"/>
      <c r="FE8" s="21"/>
      <c r="FF8" s="22"/>
      <c r="FG8" s="22"/>
      <c r="FH8" s="23"/>
      <c r="FI8" s="23"/>
      <c r="FJ8" s="23"/>
      <c r="FK8" s="105"/>
      <c r="FL8" s="105"/>
      <c r="FM8" s="21"/>
      <c r="FN8" s="22"/>
      <c r="FO8" s="22"/>
      <c r="FP8" s="23"/>
      <c r="FQ8" s="23"/>
      <c r="FR8" s="23"/>
      <c r="FS8" s="105"/>
      <c r="FT8" s="105"/>
      <c r="FU8" s="21"/>
      <c r="FV8" s="22"/>
      <c r="FW8" s="22"/>
      <c r="FX8" s="23"/>
      <c r="FY8" s="23"/>
      <c r="FZ8" s="23"/>
      <c r="GA8" s="105"/>
      <c r="GB8" s="105"/>
      <c r="GC8" s="21"/>
      <c r="GD8" s="22"/>
      <c r="GE8" s="22"/>
      <c r="GF8" s="23"/>
      <c r="GG8" s="23"/>
      <c r="GH8" s="23"/>
      <c r="GI8" s="105"/>
      <c r="GJ8" s="105"/>
      <c r="GK8" s="21"/>
      <c r="GL8" s="22"/>
      <c r="GM8" s="22"/>
      <c r="GN8" s="23"/>
      <c r="GO8" s="23"/>
      <c r="GP8" s="23"/>
      <c r="GQ8" s="105"/>
      <c r="GR8" s="105"/>
      <c r="GS8" s="21"/>
      <c r="GT8" s="22"/>
      <c r="GU8" s="22"/>
      <c r="GV8" s="23"/>
      <c r="GW8" s="23"/>
      <c r="GX8" s="23"/>
      <c r="GY8" s="105"/>
      <c r="GZ8" s="105"/>
      <c r="HA8" s="21"/>
      <c r="HB8" s="22"/>
      <c r="HC8" s="22"/>
      <c r="HD8" s="23"/>
      <c r="HE8" s="23"/>
      <c r="HF8" s="23"/>
      <c r="HG8" s="105"/>
      <c r="HH8" s="105"/>
      <c r="HI8" s="21"/>
      <c r="HJ8" s="22"/>
      <c r="HK8" s="22"/>
      <c r="HL8" s="23"/>
      <c r="HM8" s="23"/>
      <c r="HN8" s="23"/>
      <c r="HO8" s="105"/>
      <c r="HP8" s="105"/>
      <c r="HQ8" s="21"/>
      <c r="HR8" s="22"/>
      <c r="HS8" s="22"/>
      <c r="HT8" s="23"/>
      <c r="HU8" s="23"/>
      <c r="HV8" s="23"/>
      <c r="HW8" s="105"/>
      <c r="HX8" s="105"/>
      <c r="HY8" s="21"/>
      <c r="HZ8" s="22"/>
      <c r="IA8" s="22"/>
      <c r="IB8" s="23"/>
      <c r="IC8" s="23"/>
      <c r="ID8" s="23"/>
      <c r="IE8" s="105"/>
      <c r="IF8" s="105"/>
      <c r="IG8" s="21"/>
      <c r="IH8" s="22"/>
      <c r="II8" s="22"/>
      <c r="IJ8" s="23"/>
      <c r="IK8" s="23"/>
      <c r="IL8" s="23"/>
      <c r="IM8" s="105"/>
      <c r="IN8" s="105"/>
      <c r="IO8" s="21"/>
      <c r="IP8" s="22"/>
      <c r="IQ8" s="22"/>
      <c r="IR8" s="23"/>
      <c r="IS8" s="23"/>
      <c r="IT8" s="23"/>
      <c r="IU8" s="105"/>
      <c r="IV8" s="105"/>
    </row>
    <row r="9" spans="1:256" ht="15.75" customHeight="1">
      <c r="A9" s="474" t="s">
        <v>624</v>
      </c>
      <c r="B9" s="474"/>
      <c r="C9" s="474"/>
      <c r="D9" s="474"/>
      <c r="E9" s="474"/>
      <c r="F9" s="474"/>
      <c r="G9" s="474"/>
      <c r="H9" s="474"/>
      <c r="I9" s="21"/>
      <c r="J9" s="22"/>
      <c r="K9" s="22"/>
      <c r="L9" s="23"/>
      <c r="M9" s="23"/>
      <c r="N9" s="23"/>
      <c r="O9" s="105"/>
      <c r="P9" s="105"/>
      <c r="Q9" s="21"/>
      <c r="R9" s="22"/>
      <c r="S9" s="22"/>
      <c r="T9" s="23"/>
      <c r="U9" s="23"/>
      <c r="V9" s="23"/>
      <c r="W9" s="105"/>
      <c r="X9" s="105"/>
      <c r="Y9" s="21"/>
      <c r="Z9" s="22"/>
      <c r="AA9" s="22"/>
      <c r="AB9" s="23"/>
      <c r="AC9" s="23"/>
      <c r="AD9" s="23"/>
      <c r="AE9" s="105"/>
      <c r="AF9" s="105"/>
      <c r="AG9" s="21"/>
      <c r="AH9" s="22"/>
      <c r="AI9" s="22"/>
      <c r="AJ9" s="23"/>
      <c r="AK9" s="23"/>
      <c r="AL9" s="23"/>
      <c r="AM9" s="105"/>
      <c r="AN9" s="105"/>
      <c r="AO9" s="21"/>
      <c r="AP9" s="22"/>
      <c r="AQ9" s="22"/>
      <c r="AR9" s="23"/>
      <c r="AS9" s="23"/>
      <c r="AT9" s="23"/>
      <c r="AU9" s="105"/>
      <c r="AV9" s="105"/>
      <c r="AW9" s="21"/>
      <c r="AX9" s="22"/>
      <c r="AY9" s="22"/>
      <c r="AZ9" s="23"/>
      <c r="BA9" s="23"/>
      <c r="BB9" s="23"/>
      <c r="BC9" s="105"/>
      <c r="BD9" s="105"/>
      <c r="BE9" s="21"/>
      <c r="BF9" s="22"/>
      <c r="BG9" s="22"/>
      <c r="BH9" s="23"/>
      <c r="BI9" s="23"/>
      <c r="BJ9" s="23"/>
      <c r="BK9" s="105"/>
      <c r="BL9" s="105"/>
      <c r="BM9" s="21"/>
      <c r="BN9" s="22"/>
      <c r="BO9" s="22"/>
      <c r="BP9" s="23"/>
      <c r="BQ9" s="23"/>
      <c r="BR9" s="23"/>
      <c r="BS9" s="105"/>
      <c r="BT9" s="105"/>
      <c r="BU9" s="21"/>
      <c r="BV9" s="22"/>
      <c r="BW9" s="22"/>
      <c r="BX9" s="23"/>
      <c r="BY9" s="23"/>
      <c r="BZ9" s="23"/>
      <c r="CA9" s="105"/>
      <c r="CB9" s="105"/>
      <c r="CC9" s="21"/>
      <c r="CD9" s="22"/>
      <c r="CE9" s="22"/>
      <c r="CF9" s="23"/>
      <c r="CG9" s="23"/>
      <c r="CH9" s="23"/>
      <c r="CI9" s="105"/>
      <c r="CJ9" s="105"/>
      <c r="CK9" s="21"/>
      <c r="CL9" s="22"/>
      <c r="CM9" s="22"/>
      <c r="CN9" s="23"/>
      <c r="CO9" s="23"/>
      <c r="CP9" s="23"/>
      <c r="CQ9" s="105"/>
      <c r="CR9" s="105"/>
      <c r="CS9" s="21"/>
      <c r="CT9" s="22"/>
      <c r="CU9" s="22"/>
      <c r="CV9" s="23"/>
      <c r="CW9" s="23"/>
      <c r="CX9" s="23"/>
      <c r="CY9" s="105"/>
      <c r="CZ9" s="105"/>
      <c r="DA9" s="21"/>
      <c r="DB9" s="22"/>
      <c r="DC9" s="22"/>
      <c r="DD9" s="23"/>
      <c r="DE9" s="23"/>
      <c r="DF9" s="23"/>
      <c r="DG9" s="105"/>
      <c r="DH9" s="105"/>
      <c r="DI9" s="21"/>
      <c r="DJ9" s="22"/>
      <c r="DK9" s="22"/>
      <c r="DL9" s="23"/>
      <c r="DM9" s="23"/>
      <c r="DN9" s="23"/>
      <c r="DO9" s="105"/>
      <c r="DP9" s="105"/>
      <c r="DQ9" s="21"/>
      <c r="DR9" s="22"/>
      <c r="DS9" s="22"/>
      <c r="DT9" s="23"/>
      <c r="DU9" s="23"/>
      <c r="DV9" s="23"/>
      <c r="DW9" s="105"/>
      <c r="DX9" s="105"/>
      <c r="DY9" s="21"/>
      <c r="DZ9" s="22"/>
      <c r="EA9" s="22"/>
      <c r="EB9" s="23"/>
      <c r="EC9" s="23"/>
      <c r="ED9" s="23"/>
      <c r="EE9" s="105"/>
      <c r="EF9" s="105"/>
      <c r="EG9" s="21"/>
      <c r="EH9" s="22"/>
      <c r="EI9" s="22"/>
      <c r="EJ9" s="23"/>
      <c r="EK9" s="23"/>
      <c r="EL9" s="23"/>
      <c r="EM9" s="105"/>
      <c r="EN9" s="105"/>
      <c r="EO9" s="21"/>
      <c r="EP9" s="22"/>
      <c r="EQ9" s="22"/>
      <c r="ER9" s="23"/>
      <c r="ES9" s="23"/>
      <c r="ET9" s="23"/>
      <c r="EU9" s="105"/>
      <c r="EV9" s="105"/>
      <c r="EW9" s="21"/>
      <c r="EX9" s="22"/>
      <c r="EY9" s="22"/>
      <c r="EZ9" s="23"/>
      <c r="FA9" s="23"/>
      <c r="FB9" s="23"/>
      <c r="FC9" s="105"/>
      <c r="FD9" s="105"/>
      <c r="FE9" s="21"/>
      <c r="FF9" s="22"/>
      <c r="FG9" s="22"/>
      <c r="FH9" s="23"/>
      <c r="FI9" s="23"/>
      <c r="FJ9" s="23"/>
      <c r="FK9" s="105"/>
      <c r="FL9" s="105"/>
      <c r="FM9" s="21"/>
      <c r="FN9" s="22"/>
      <c r="FO9" s="22"/>
      <c r="FP9" s="23"/>
      <c r="FQ9" s="23"/>
      <c r="FR9" s="23"/>
      <c r="FS9" s="105"/>
      <c r="FT9" s="105"/>
      <c r="FU9" s="21"/>
      <c r="FV9" s="22"/>
      <c r="FW9" s="22"/>
      <c r="FX9" s="23"/>
      <c r="FY9" s="23"/>
      <c r="FZ9" s="23"/>
      <c r="GA9" s="105"/>
      <c r="GB9" s="105"/>
      <c r="GC9" s="21"/>
      <c r="GD9" s="22"/>
      <c r="GE9" s="22"/>
      <c r="GF9" s="23"/>
      <c r="GG9" s="23"/>
      <c r="GH9" s="23"/>
      <c r="GI9" s="105"/>
      <c r="GJ9" s="105"/>
      <c r="GK9" s="21"/>
      <c r="GL9" s="22"/>
      <c r="GM9" s="22"/>
      <c r="GN9" s="23"/>
      <c r="GO9" s="23"/>
      <c r="GP9" s="23"/>
      <c r="GQ9" s="105"/>
      <c r="GR9" s="105"/>
      <c r="GS9" s="21"/>
      <c r="GT9" s="22"/>
      <c r="GU9" s="22"/>
      <c r="GV9" s="23"/>
      <c r="GW9" s="23"/>
      <c r="GX9" s="23"/>
      <c r="GY9" s="105"/>
      <c r="GZ9" s="105"/>
      <c r="HA9" s="21"/>
      <c r="HB9" s="22"/>
      <c r="HC9" s="22"/>
      <c r="HD9" s="23"/>
      <c r="HE9" s="23"/>
      <c r="HF9" s="23"/>
      <c r="HG9" s="105"/>
      <c r="HH9" s="105"/>
      <c r="HI9" s="21"/>
      <c r="HJ9" s="22"/>
      <c r="HK9" s="22"/>
      <c r="HL9" s="23"/>
      <c r="HM9" s="23"/>
      <c r="HN9" s="23"/>
      <c r="HO9" s="105"/>
      <c r="HP9" s="105"/>
      <c r="HQ9" s="21"/>
      <c r="HR9" s="22"/>
      <c r="HS9" s="22"/>
      <c r="HT9" s="23"/>
      <c r="HU9" s="23"/>
      <c r="HV9" s="23"/>
      <c r="HW9" s="105"/>
      <c r="HX9" s="105"/>
      <c r="HY9" s="21"/>
      <c r="HZ9" s="22"/>
      <c r="IA9" s="22"/>
      <c r="IB9" s="23"/>
      <c r="IC9" s="23"/>
      <c r="ID9" s="23"/>
      <c r="IE9" s="105"/>
      <c r="IF9" s="105"/>
      <c r="IG9" s="21"/>
      <c r="IH9" s="22"/>
      <c r="II9" s="22"/>
      <c r="IJ9" s="23"/>
      <c r="IK9" s="23"/>
      <c r="IL9" s="23"/>
      <c r="IM9" s="105"/>
      <c r="IN9" s="105"/>
      <c r="IO9" s="21"/>
      <c r="IP9" s="22"/>
      <c r="IQ9" s="22"/>
      <c r="IR9" s="23"/>
      <c r="IS9" s="23"/>
      <c r="IT9" s="23"/>
      <c r="IU9" s="105"/>
      <c r="IV9" s="105"/>
    </row>
    <row r="10" spans="1:256" ht="15.75" customHeight="1">
      <c r="A10" s="474" t="s">
        <v>625</v>
      </c>
      <c r="B10" s="474"/>
      <c r="C10" s="474"/>
      <c r="D10" s="474"/>
      <c r="E10" s="474"/>
      <c r="F10" s="474"/>
      <c r="G10" s="474"/>
      <c r="H10" s="474"/>
      <c r="I10" s="21"/>
      <c r="J10" s="22"/>
      <c r="K10" s="22"/>
      <c r="L10" s="23"/>
      <c r="M10" s="23"/>
      <c r="N10" s="23"/>
      <c r="O10" s="105"/>
      <c r="P10" s="105"/>
      <c r="Q10" s="21"/>
      <c r="R10" s="22"/>
      <c r="S10" s="22"/>
      <c r="T10" s="23"/>
      <c r="U10" s="23"/>
      <c r="V10" s="23"/>
      <c r="W10" s="105"/>
      <c r="X10" s="105"/>
      <c r="Y10" s="21"/>
      <c r="Z10" s="22"/>
      <c r="AA10" s="22"/>
      <c r="AB10" s="23"/>
      <c r="AC10" s="23"/>
      <c r="AD10" s="23"/>
      <c r="AE10" s="105"/>
      <c r="AF10" s="105"/>
      <c r="AG10" s="21"/>
      <c r="AH10" s="22"/>
      <c r="AI10" s="22"/>
      <c r="AJ10" s="23"/>
      <c r="AK10" s="23"/>
      <c r="AL10" s="23"/>
      <c r="AM10" s="105"/>
      <c r="AN10" s="105"/>
      <c r="AO10" s="21"/>
      <c r="AP10" s="22"/>
      <c r="AQ10" s="22"/>
      <c r="AR10" s="23"/>
      <c r="AS10" s="23"/>
      <c r="AT10" s="23"/>
      <c r="AU10" s="105"/>
      <c r="AV10" s="105"/>
      <c r="AW10" s="21"/>
      <c r="AX10" s="22"/>
      <c r="AY10" s="22"/>
      <c r="AZ10" s="23"/>
      <c r="BA10" s="23"/>
      <c r="BB10" s="23"/>
      <c r="BC10" s="105"/>
      <c r="BD10" s="105"/>
      <c r="BE10" s="21"/>
      <c r="BF10" s="22"/>
      <c r="BG10" s="22"/>
      <c r="BH10" s="23"/>
      <c r="BI10" s="23"/>
      <c r="BJ10" s="23"/>
      <c r="BK10" s="105"/>
      <c r="BL10" s="105"/>
      <c r="BM10" s="21"/>
      <c r="BN10" s="22"/>
      <c r="BO10" s="22"/>
      <c r="BP10" s="23"/>
      <c r="BQ10" s="23"/>
      <c r="BR10" s="23"/>
      <c r="BS10" s="105"/>
      <c r="BT10" s="105"/>
      <c r="BU10" s="21"/>
      <c r="BV10" s="22"/>
      <c r="BW10" s="22"/>
      <c r="BX10" s="23"/>
      <c r="BY10" s="23"/>
      <c r="BZ10" s="23"/>
      <c r="CA10" s="105"/>
      <c r="CB10" s="105"/>
      <c r="CC10" s="21"/>
      <c r="CD10" s="22"/>
      <c r="CE10" s="22"/>
      <c r="CF10" s="23"/>
      <c r="CG10" s="23"/>
      <c r="CH10" s="23"/>
      <c r="CI10" s="105"/>
      <c r="CJ10" s="105"/>
      <c r="CK10" s="21"/>
      <c r="CL10" s="22"/>
      <c r="CM10" s="22"/>
      <c r="CN10" s="23"/>
      <c r="CO10" s="23"/>
      <c r="CP10" s="23"/>
      <c r="CQ10" s="105"/>
      <c r="CR10" s="105"/>
      <c r="CS10" s="21"/>
      <c r="CT10" s="22"/>
      <c r="CU10" s="22"/>
      <c r="CV10" s="23"/>
      <c r="CW10" s="23"/>
      <c r="CX10" s="23"/>
      <c r="CY10" s="105"/>
      <c r="CZ10" s="105"/>
      <c r="DA10" s="21"/>
      <c r="DB10" s="22"/>
      <c r="DC10" s="22"/>
      <c r="DD10" s="23"/>
      <c r="DE10" s="23"/>
      <c r="DF10" s="23"/>
      <c r="DG10" s="105"/>
      <c r="DH10" s="105"/>
      <c r="DI10" s="21"/>
      <c r="DJ10" s="22"/>
      <c r="DK10" s="22"/>
      <c r="DL10" s="23"/>
      <c r="DM10" s="23"/>
      <c r="DN10" s="23"/>
      <c r="DO10" s="105"/>
      <c r="DP10" s="105"/>
      <c r="DQ10" s="21"/>
      <c r="DR10" s="22"/>
      <c r="DS10" s="22"/>
      <c r="DT10" s="23"/>
      <c r="DU10" s="23"/>
      <c r="DV10" s="23"/>
      <c r="DW10" s="105"/>
      <c r="DX10" s="105"/>
      <c r="DY10" s="21"/>
      <c r="DZ10" s="22"/>
      <c r="EA10" s="22"/>
      <c r="EB10" s="23"/>
      <c r="EC10" s="23"/>
      <c r="ED10" s="23"/>
      <c r="EE10" s="105"/>
      <c r="EF10" s="105"/>
      <c r="EG10" s="21"/>
      <c r="EH10" s="22"/>
      <c r="EI10" s="22"/>
      <c r="EJ10" s="23"/>
      <c r="EK10" s="23"/>
      <c r="EL10" s="23"/>
      <c r="EM10" s="105"/>
      <c r="EN10" s="105"/>
      <c r="EO10" s="21"/>
      <c r="EP10" s="22"/>
      <c r="EQ10" s="22"/>
      <c r="ER10" s="23"/>
      <c r="ES10" s="23"/>
      <c r="ET10" s="23"/>
      <c r="EU10" s="105"/>
      <c r="EV10" s="105"/>
      <c r="EW10" s="21"/>
      <c r="EX10" s="22"/>
      <c r="EY10" s="22"/>
      <c r="EZ10" s="23"/>
      <c r="FA10" s="23"/>
      <c r="FB10" s="23"/>
      <c r="FC10" s="105"/>
      <c r="FD10" s="105"/>
      <c r="FE10" s="21"/>
      <c r="FF10" s="22"/>
      <c r="FG10" s="22"/>
      <c r="FH10" s="23"/>
      <c r="FI10" s="23"/>
      <c r="FJ10" s="23"/>
      <c r="FK10" s="105"/>
      <c r="FL10" s="105"/>
      <c r="FM10" s="21"/>
      <c r="FN10" s="22"/>
      <c r="FO10" s="22"/>
      <c r="FP10" s="23"/>
      <c r="FQ10" s="23"/>
      <c r="FR10" s="23"/>
      <c r="FS10" s="105"/>
      <c r="FT10" s="105"/>
      <c r="FU10" s="21"/>
      <c r="FV10" s="22"/>
      <c r="FW10" s="22"/>
      <c r="FX10" s="23"/>
      <c r="FY10" s="23"/>
      <c r="FZ10" s="23"/>
      <c r="GA10" s="105"/>
      <c r="GB10" s="105"/>
      <c r="GC10" s="21"/>
      <c r="GD10" s="22"/>
      <c r="GE10" s="22"/>
      <c r="GF10" s="23"/>
      <c r="GG10" s="23"/>
      <c r="GH10" s="23"/>
      <c r="GI10" s="105"/>
      <c r="GJ10" s="105"/>
      <c r="GK10" s="21"/>
      <c r="GL10" s="22"/>
      <c r="GM10" s="22"/>
      <c r="GN10" s="23"/>
      <c r="GO10" s="23"/>
      <c r="GP10" s="23"/>
      <c r="GQ10" s="105"/>
      <c r="GR10" s="105"/>
      <c r="GS10" s="21"/>
      <c r="GT10" s="22"/>
      <c r="GU10" s="22"/>
      <c r="GV10" s="23"/>
      <c r="GW10" s="23"/>
      <c r="GX10" s="23"/>
      <c r="GY10" s="105"/>
      <c r="GZ10" s="105"/>
      <c r="HA10" s="21"/>
      <c r="HB10" s="22"/>
      <c r="HC10" s="22"/>
      <c r="HD10" s="23"/>
      <c r="HE10" s="23"/>
      <c r="HF10" s="23"/>
      <c r="HG10" s="105"/>
      <c r="HH10" s="105"/>
      <c r="HI10" s="21"/>
      <c r="HJ10" s="22"/>
      <c r="HK10" s="22"/>
      <c r="HL10" s="23"/>
      <c r="HM10" s="23"/>
      <c r="HN10" s="23"/>
      <c r="HO10" s="105"/>
      <c r="HP10" s="105"/>
      <c r="HQ10" s="21"/>
      <c r="HR10" s="22"/>
      <c r="HS10" s="22"/>
      <c r="HT10" s="23"/>
      <c r="HU10" s="23"/>
      <c r="HV10" s="23"/>
      <c r="HW10" s="105"/>
      <c r="HX10" s="105"/>
      <c r="HY10" s="21"/>
      <c r="HZ10" s="22"/>
      <c r="IA10" s="22"/>
      <c r="IB10" s="23"/>
      <c r="IC10" s="23"/>
      <c r="ID10" s="23"/>
      <c r="IE10" s="105"/>
      <c r="IF10" s="105"/>
      <c r="IG10" s="21"/>
      <c r="IH10" s="22"/>
      <c r="II10" s="22"/>
      <c r="IJ10" s="23"/>
      <c r="IK10" s="23"/>
      <c r="IL10" s="23"/>
      <c r="IM10" s="105"/>
      <c r="IN10" s="105"/>
      <c r="IO10" s="21"/>
      <c r="IP10" s="22"/>
      <c r="IQ10" s="22"/>
      <c r="IR10" s="23"/>
      <c r="IS10" s="23"/>
      <c r="IT10" s="23"/>
      <c r="IU10" s="105"/>
      <c r="IV10" s="105"/>
    </row>
    <row r="11" spans="1:256" ht="15.75" customHeight="1">
      <c r="A11" s="396" t="s">
        <v>653</v>
      </c>
      <c r="B11" s="396"/>
      <c r="C11" s="396"/>
      <c r="D11" s="396"/>
      <c r="E11" s="396"/>
      <c r="F11" s="396"/>
      <c r="G11" s="396"/>
      <c r="H11" s="396"/>
      <c r="I11" s="21"/>
      <c r="J11" s="22"/>
      <c r="K11" s="22"/>
      <c r="L11" s="23"/>
      <c r="M11" s="23"/>
      <c r="N11" s="23"/>
      <c r="O11" s="105"/>
      <c r="P11" s="105"/>
      <c r="Q11" s="21"/>
      <c r="R11" s="22"/>
      <c r="S11" s="22"/>
      <c r="T11" s="23"/>
      <c r="U11" s="23"/>
      <c r="V11" s="23"/>
      <c r="W11" s="105"/>
      <c r="X11" s="105"/>
      <c r="Y11" s="21"/>
      <c r="Z11" s="22"/>
      <c r="AA11" s="22"/>
      <c r="AB11" s="23"/>
      <c r="AC11" s="23"/>
      <c r="AD11" s="23"/>
      <c r="AE11" s="105"/>
      <c r="AF11" s="105"/>
      <c r="AG11" s="21"/>
      <c r="AH11" s="22"/>
      <c r="AI11" s="22"/>
      <c r="AJ11" s="23"/>
      <c r="AK11" s="23"/>
      <c r="AL11" s="23"/>
      <c r="AM11" s="105"/>
      <c r="AN11" s="105"/>
      <c r="AO11" s="21"/>
      <c r="AP11" s="22"/>
      <c r="AQ11" s="22"/>
      <c r="AR11" s="23"/>
      <c r="AS11" s="23"/>
      <c r="AT11" s="23"/>
      <c r="AU11" s="105"/>
      <c r="AV11" s="105"/>
      <c r="AW11" s="21"/>
      <c r="AX11" s="22"/>
      <c r="AY11" s="22"/>
      <c r="AZ11" s="23"/>
      <c r="BA11" s="23"/>
      <c r="BB11" s="23"/>
      <c r="BC11" s="105"/>
      <c r="BD11" s="105"/>
      <c r="BE11" s="21"/>
      <c r="BF11" s="22"/>
      <c r="BG11" s="22"/>
      <c r="BH11" s="23"/>
      <c r="BI11" s="23"/>
      <c r="BJ11" s="23"/>
      <c r="BK11" s="105"/>
      <c r="BL11" s="105"/>
      <c r="BM11" s="21"/>
      <c r="BN11" s="22"/>
      <c r="BO11" s="22"/>
      <c r="BP11" s="23"/>
      <c r="BQ11" s="23"/>
      <c r="BR11" s="23"/>
      <c r="BS11" s="105"/>
      <c r="BT11" s="105"/>
      <c r="BU11" s="21"/>
      <c r="BV11" s="22"/>
      <c r="BW11" s="22"/>
      <c r="BX11" s="23"/>
      <c r="BY11" s="23"/>
      <c r="BZ11" s="23"/>
      <c r="CA11" s="105"/>
      <c r="CB11" s="105"/>
      <c r="CC11" s="21"/>
      <c r="CD11" s="22"/>
      <c r="CE11" s="22"/>
      <c r="CF11" s="23"/>
      <c r="CG11" s="23"/>
      <c r="CH11" s="23"/>
      <c r="CI11" s="105"/>
      <c r="CJ11" s="105"/>
      <c r="CK11" s="21"/>
      <c r="CL11" s="22"/>
      <c r="CM11" s="22"/>
      <c r="CN11" s="23"/>
      <c r="CO11" s="23"/>
      <c r="CP11" s="23"/>
      <c r="CQ11" s="105"/>
      <c r="CR11" s="105"/>
      <c r="CS11" s="21"/>
      <c r="CT11" s="22"/>
      <c r="CU11" s="22"/>
      <c r="CV11" s="23"/>
      <c r="CW11" s="23"/>
      <c r="CX11" s="23"/>
      <c r="CY11" s="105"/>
      <c r="CZ11" s="105"/>
      <c r="DA11" s="21"/>
      <c r="DB11" s="22"/>
      <c r="DC11" s="22"/>
      <c r="DD11" s="23"/>
      <c r="DE11" s="23"/>
      <c r="DF11" s="23"/>
      <c r="DG11" s="105"/>
      <c r="DH11" s="105"/>
      <c r="DI11" s="21"/>
      <c r="DJ11" s="22"/>
      <c r="DK11" s="22"/>
      <c r="DL11" s="23"/>
      <c r="DM11" s="23"/>
      <c r="DN11" s="23"/>
      <c r="DO11" s="105"/>
      <c r="DP11" s="105"/>
      <c r="DQ11" s="21"/>
      <c r="DR11" s="22"/>
      <c r="DS11" s="22"/>
      <c r="DT11" s="23"/>
      <c r="DU11" s="23"/>
      <c r="DV11" s="23"/>
      <c r="DW11" s="105"/>
      <c r="DX11" s="105"/>
      <c r="DY11" s="21"/>
      <c r="DZ11" s="22"/>
      <c r="EA11" s="22"/>
      <c r="EB11" s="23"/>
      <c r="EC11" s="23"/>
      <c r="ED11" s="23"/>
      <c r="EE11" s="105"/>
      <c r="EF11" s="105"/>
      <c r="EG11" s="21"/>
      <c r="EH11" s="22"/>
      <c r="EI11" s="22"/>
      <c r="EJ11" s="23"/>
      <c r="EK11" s="23"/>
      <c r="EL11" s="23"/>
      <c r="EM11" s="105"/>
      <c r="EN11" s="105"/>
      <c r="EO11" s="21"/>
      <c r="EP11" s="22"/>
      <c r="EQ11" s="22"/>
      <c r="ER11" s="23"/>
      <c r="ES11" s="23"/>
      <c r="ET11" s="23"/>
      <c r="EU11" s="105"/>
      <c r="EV11" s="105"/>
      <c r="EW11" s="21"/>
      <c r="EX11" s="22"/>
      <c r="EY11" s="22"/>
      <c r="EZ11" s="23"/>
      <c r="FA11" s="23"/>
      <c r="FB11" s="23"/>
      <c r="FC11" s="105"/>
      <c r="FD11" s="105"/>
      <c r="FE11" s="21"/>
      <c r="FF11" s="22"/>
      <c r="FG11" s="22"/>
      <c r="FH11" s="23"/>
      <c r="FI11" s="23"/>
      <c r="FJ11" s="23"/>
      <c r="FK11" s="105"/>
      <c r="FL11" s="105"/>
      <c r="FM11" s="21"/>
      <c r="FN11" s="22"/>
      <c r="FO11" s="22"/>
      <c r="FP11" s="23"/>
      <c r="FQ11" s="23"/>
      <c r="FR11" s="23"/>
      <c r="FS11" s="105"/>
      <c r="FT11" s="105"/>
      <c r="FU11" s="21"/>
      <c r="FV11" s="22"/>
      <c r="FW11" s="22"/>
      <c r="FX11" s="23"/>
      <c r="FY11" s="23"/>
      <c r="FZ11" s="23"/>
      <c r="GA11" s="105"/>
      <c r="GB11" s="105"/>
      <c r="GC11" s="21"/>
      <c r="GD11" s="22"/>
      <c r="GE11" s="22"/>
      <c r="GF11" s="23"/>
      <c r="GG11" s="23"/>
      <c r="GH11" s="23"/>
      <c r="GI11" s="105"/>
      <c r="GJ11" s="105"/>
      <c r="GK11" s="21"/>
      <c r="GL11" s="22"/>
      <c r="GM11" s="22"/>
      <c r="GN11" s="23"/>
      <c r="GO11" s="23"/>
      <c r="GP11" s="23"/>
      <c r="GQ11" s="105"/>
      <c r="GR11" s="105"/>
      <c r="GS11" s="21"/>
      <c r="GT11" s="22"/>
      <c r="GU11" s="22"/>
      <c r="GV11" s="23"/>
      <c r="GW11" s="23"/>
      <c r="GX11" s="23"/>
      <c r="GY11" s="105"/>
      <c r="GZ11" s="105"/>
      <c r="HA11" s="21"/>
      <c r="HB11" s="22"/>
      <c r="HC11" s="22"/>
      <c r="HD11" s="23"/>
      <c r="HE11" s="23"/>
      <c r="HF11" s="23"/>
      <c r="HG11" s="105"/>
      <c r="HH11" s="105"/>
      <c r="HI11" s="21"/>
      <c r="HJ11" s="22"/>
      <c r="HK11" s="22"/>
      <c r="HL11" s="23"/>
      <c r="HM11" s="23"/>
      <c r="HN11" s="23"/>
      <c r="HO11" s="105"/>
      <c r="HP11" s="105"/>
      <c r="HQ11" s="21"/>
      <c r="HR11" s="22"/>
      <c r="HS11" s="22"/>
      <c r="HT11" s="23"/>
      <c r="HU11" s="23"/>
      <c r="HV11" s="23"/>
      <c r="HW11" s="105"/>
      <c r="HX11" s="105"/>
      <c r="HY11" s="21"/>
      <c r="HZ11" s="22"/>
      <c r="IA11" s="22"/>
      <c r="IB11" s="23"/>
      <c r="IC11" s="23"/>
      <c r="ID11" s="23"/>
      <c r="IE11" s="105"/>
      <c r="IF11" s="105"/>
      <c r="IG11" s="21"/>
      <c r="IH11" s="22"/>
      <c r="II11" s="22"/>
      <c r="IJ11" s="23"/>
      <c r="IK11" s="23"/>
      <c r="IL11" s="23"/>
      <c r="IM11" s="105"/>
      <c r="IN11" s="105"/>
      <c r="IO11" s="21"/>
      <c r="IP11" s="22"/>
      <c r="IQ11" s="22"/>
      <c r="IR11" s="23"/>
      <c r="IS11" s="23"/>
      <c r="IT11" s="23"/>
      <c r="IU11" s="105"/>
      <c r="IV11" s="105"/>
    </row>
    <row r="12" spans="1:256" ht="15.75" customHeight="1">
      <c r="A12" s="109"/>
      <c r="B12" s="109"/>
      <c r="C12" s="109"/>
      <c r="D12" s="109"/>
      <c r="E12" s="109"/>
      <c r="F12" s="109"/>
      <c r="G12" s="109"/>
      <c r="H12" s="109"/>
      <c r="I12" s="21"/>
      <c r="J12" s="22"/>
      <c r="K12" s="22"/>
      <c r="L12" s="23"/>
      <c r="M12" s="23"/>
      <c r="N12" s="23"/>
      <c r="O12" s="105"/>
      <c r="P12" s="105"/>
      <c r="Q12" s="21"/>
      <c r="R12" s="22"/>
      <c r="S12" s="22"/>
      <c r="T12" s="23"/>
      <c r="U12" s="23"/>
      <c r="V12" s="23"/>
      <c r="W12" s="105"/>
      <c r="X12" s="105"/>
      <c r="Y12" s="21"/>
      <c r="Z12" s="22"/>
      <c r="AA12" s="22"/>
      <c r="AB12" s="23"/>
      <c r="AC12" s="23"/>
      <c r="AD12" s="23"/>
      <c r="AE12" s="105"/>
      <c r="AF12" s="105"/>
      <c r="AG12" s="21"/>
      <c r="AH12" s="22"/>
      <c r="AI12" s="22"/>
      <c r="AJ12" s="23"/>
      <c r="AK12" s="23"/>
      <c r="AL12" s="23"/>
      <c r="AM12" s="105"/>
      <c r="AN12" s="105"/>
      <c r="AO12" s="21"/>
      <c r="AP12" s="22"/>
      <c r="AQ12" s="22"/>
      <c r="AR12" s="23"/>
      <c r="AS12" s="23"/>
      <c r="AT12" s="23"/>
      <c r="AU12" s="105"/>
      <c r="AV12" s="105"/>
      <c r="AW12" s="21"/>
      <c r="AX12" s="22"/>
      <c r="AY12" s="22"/>
      <c r="AZ12" s="23"/>
      <c r="BA12" s="23"/>
      <c r="BB12" s="23"/>
      <c r="BC12" s="105"/>
      <c r="BD12" s="105"/>
      <c r="BE12" s="21"/>
      <c r="BF12" s="22"/>
      <c r="BG12" s="22"/>
      <c r="BH12" s="23"/>
      <c r="BI12" s="23"/>
      <c r="BJ12" s="23"/>
      <c r="BK12" s="105"/>
      <c r="BL12" s="105"/>
      <c r="BM12" s="21"/>
      <c r="BN12" s="22"/>
      <c r="BO12" s="22"/>
      <c r="BP12" s="23"/>
      <c r="BQ12" s="23"/>
      <c r="BR12" s="23"/>
      <c r="BS12" s="105"/>
      <c r="BT12" s="105"/>
      <c r="BU12" s="21"/>
      <c r="BV12" s="22"/>
      <c r="BW12" s="22"/>
      <c r="BX12" s="23"/>
      <c r="BY12" s="23"/>
      <c r="BZ12" s="23"/>
      <c r="CA12" s="105"/>
      <c r="CB12" s="105"/>
      <c r="CC12" s="21"/>
      <c r="CD12" s="22"/>
      <c r="CE12" s="22"/>
      <c r="CF12" s="23"/>
      <c r="CG12" s="23"/>
      <c r="CH12" s="23"/>
      <c r="CI12" s="105"/>
      <c r="CJ12" s="105"/>
      <c r="CK12" s="21"/>
      <c r="CL12" s="22"/>
      <c r="CM12" s="22"/>
      <c r="CN12" s="23"/>
      <c r="CO12" s="23"/>
      <c r="CP12" s="23"/>
      <c r="CQ12" s="105"/>
      <c r="CR12" s="105"/>
      <c r="CS12" s="21"/>
      <c r="CT12" s="22"/>
      <c r="CU12" s="22"/>
      <c r="CV12" s="23"/>
      <c r="CW12" s="23"/>
      <c r="CX12" s="23"/>
      <c r="CY12" s="105"/>
      <c r="CZ12" s="105"/>
      <c r="DA12" s="21"/>
      <c r="DB12" s="22"/>
      <c r="DC12" s="22"/>
      <c r="DD12" s="23"/>
      <c r="DE12" s="23"/>
      <c r="DF12" s="23"/>
      <c r="DG12" s="105"/>
      <c r="DH12" s="105"/>
      <c r="DI12" s="21"/>
      <c r="DJ12" s="22"/>
      <c r="DK12" s="22"/>
      <c r="DL12" s="23"/>
      <c r="DM12" s="23"/>
      <c r="DN12" s="23"/>
      <c r="DO12" s="105"/>
      <c r="DP12" s="105"/>
      <c r="DQ12" s="21"/>
      <c r="DR12" s="22"/>
      <c r="DS12" s="22"/>
      <c r="DT12" s="23"/>
      <c r="DU12" s="23"/>
      <c r="DV12" s="23"/>
      <c r="DW12" s="105"/>
      <c r="DX12" s="105"/>
      <c r="DY12" s="21"/>
      <c r="DZ12" s="22"/>
      <c r="EA12" s="22"/>
      <c r="EB12" s="23"/>
      <c r="EC12" s="23"/>
      <c r="ED12" s="23"/>
      <c r="EE12" s="105"/>
      <c r="EF12" s="105"/>
      <c r="EG12" s="21"/>
      <c r="EH12" s="22"/>
      <c r="EI12" s="22"/>
      <c r="EJ12" s="23"/>
      <c r="EK12" s="23"/>
      <c r="EL12" s="23"/>
      <c r="EM12" s="105"/>
      <c r="EN12" s="105"/>
      <c r="EO12" s="21"/>
      <c r="EP12" s="22"/>
      <c r="EQ12" s="22"/>
      <c r="ER12" s="23"/>
      <c r="ES12" s="23"/>
      <c r="ET12" s="23"/>
      <c r="EU12" s="105"/>
      <c r="EV12" s="105"/>
      <c r="EW12" s="21"/>
      <c r="EX12" s="22"/>
      <c r="EY12" s="22"/>
      <c r="EZ12" s="23"/>
      <c r="FA12" s="23"/>
      <c r="FB12" s="23"/>
      <c r="FC12" s="105"/>
      <c r="FD12" s="105"/>
      <c r="FE12" s="21"/>
      <c r="FF12" s="22"/>
      <c r="FG12" s="22"/>
      <c r="FH12" s="23"/>
      <c r="FI12" s="23"/>
      <c r="FJ12" s="23"/>
      <c r="FK12" s="105"/>
      <c r="FL12" s="105"/>
      <c r="FM12" s="21"/>
      <c r="FN12" s="22"/>
      <c r="FO12" s="22"/>
      <c r="FP12" s="23"/>
      <c r="FQ12" s="23"/>
      <c r="FR12" s="23"/>
      <c r="FS12" s="105"/>
      <c r="FT12" s="105"/>
      <c r="FU12" s="21"/>
      <c r="FV12" s="22"/>
      <c r="FW12" s="22"/>
      <c r="FX12" s="23"/>
      <c r="FY12" s="23"/>
      <c r="FZ12" s="23"/>
      <c r="GA12" s="105"/>
      <c r="GB12" s="105"/>
      <c r="GC12" s="21"/>
      <c r="GD12" s="22"/>
      <c r="GE12" s="22"/>
      <c r="GF12" s="23"/>
      <c r="GG12" s="23"/>
      <c r="GH12" s="23"/>
      <c r="GI12" s="105"/>
      <c r="GJ12" s="105"/>
      <c r="GK12" s="21"/>
      <c r="GL12" s="22"/>
      <c r="GM12" s="22"/>
      <c r="GN12" s="23"/>
      <c r="GO12" s="23"/>
      <c r="GP12" s="23"/>
      <c r="GQ12" s="105"/>
      <c r="GR12" s="105"/>
      <c r="GS12" s="21"/>
      <c r="GT12" s="22"/>
      <c r="GU12" s="22"/>
      <c r="GV12" s="23"/>
      <c r="GW12" s="23"/>
      <c r="GX12" s="23"/>
      <c r="GY12" s="105"/>
      <c r="GZ12" s="105"/>
      <c r="HA12" s="21"/>
      <c r="HB12" s="22"/>
      <c r="HC12" s="22"/>
      <c r="HD12" s="23"/>
      <c r="HE12" s="23"/>
      <c r="HF12" s="23"/>
      <c r="HG12" s="105"/>
      <c r="HH12" s="105"/>
      <c r="HI12" s="21"/>
      <c r="HJ12" s="22"/>
      <c r="HK12" s="22"/>
      <c r="HL12" s="23"/>
      <c r="HM12" s="23"/>
      <c r="HN12" s="23"/>
      <c r="HO12" s="105"/>
      <c r="HP12" s="105"/>
      <c r="HQ12" s="21"/>
      <c r="HR12" s="22"/>
      <c r="HS12" s="22"/>
      <c r="HT12" s="23"/>
      <c r="HU12" s="23"/>
      <c r="HV12" s="23"/>
      <c r="HW12" s="105"/>
      <c r="HX12" s="105"/>
      <c r="HY12" s="21"/>
      <c r="HZ12" s="22"/>
      <c r="IA12" s="22"/>
      <c r="IB12" s="23"/>
      <c r="IC12" s="23"/>
      <c r="ID12" s="23"/>
      <c r="IE12" s="105"/>
      <c r="IF12" s="105"/>
      <c r="IG12" s="21"/>
      <c r="IH12" s="22"/>
      <c r="II12" s="22"/>
      <c r="IJ12" s="23"/>
      <c r="IK12" s="23"/>
      <c r="IL12" s="23"/>
      <c r="IM12" s="105"/>
      <c r="IN12" s="105"/>
      <c r="IO12" s="21"/>
      <c r="IP12" s="22"/>
      <c r="IQ12" s="22"/>
      <c r="IR12" s="23"/>
      <c r="IS12" s="23"/>
      <c r="IT12" s="23"/>
      <c r="IU12" s="105"/>
      <c r="IV12" s="105"/>
    </row>
    <row r="13" spans="1:8" ht="47.25">
      <c r="A13" s="327" t="s">
        <v>5</v>
      </c>
      <c r="B13" s="322" t="s">
        <v>6</v>
      </c>
      <c r="C13" s="327" t="s">
        <v>7</v>
      </c>
      <c r="D13" s="327" t="s">
        <v>8</v>
      </c>
      <c r="E13" s="327" t="s">
        <v>9</v>
      </c>
      <c r="F13" s="328" t="s">
        <v>10</v>
      </c>
      <c r="G13" s="329" t="s">
        <v>11</v>
      </c>
      <c r="H13" s="327" t="s">
        <v>12</v>
      </c>
    </row>
    <row r="14" spans="1:8" ht="15.75" customHeight="1">
      <c r="A14" s="761" t="s">
        <v>14</v>
      </c>
      <c r="B14" s="761"/>
      <c r="C14" s="762" t="s">
        <v>15</v>
      </c>
      <c r="D14" s="762"/>
      <c r="E14" s="762"/>
      <c r="F14" s="762"/>
      <c r="G14" s="762"/>
      <c r="H14" s="762"/>
    </row>
    <row r="15" spans="1:8" ht="15.75" customHeight="1">
      <c r="A15" s="752">
        <v>1</v>
      </c>
      <c r="B15" s="615" t="s">
        <v>17</v>
      </c>
      <c r="C15" s="752" t="s">
        <v>485</v>
      </c>
      <c r="D15" s="205" t="s">
        <v>19</v>
      </c>
      <c r="E15" s="174" t="s">
        <v>20</v>
      </c>
      <c r="F15" s="747" t="s">
        <v>486</v>
      </c>
      <c r="G15" s="748"/>
      <c r="H15" s="752" t="s">
        <v>407</v>
      </c>
    </row>
    <row r="16" spans="1:8" ht="15.75" customHeight="1">
      <c r="A16" s="755"/>
      <c r="B16" s="617"/>
      <c r="C16" s="755"/>
      <c r="D16" s="284" t="s">
        <v>24</v>
      </c>
      <c r="E16" s="174"/>
      <c r="F16" s="747" t="s">
        <v>487</v>
      </c>
      <c r="G16" s="748"/>
      <c r="H16" s="755"/>
    </row>
    <row r="17" spans="1:8" ht="15.75" customHeight="1">
      <c r="A17" s="754">
        <v>2</v>
      </c>
      <c r="B17" s="615" t="s">
        <v>26</v>
      </c>
      <c r="C17" s="752" t="s">
        <v>27</v>
      </c>
      <c r="D17" s="752" t="s">
        <v>19</v>
      </c>
      <c r="E17" s="174" t="s">
        <v>20</v>
      </c>
      <c r="F17" s="747" t="s">
        <v>486</v>
      </c>
      <c r="G17" s="748"/>
      <c r="H17" s="752" t="s">
        <v>28</v>
      </c>
    </row>
    <row r="18" spans="1:8" ht="15.75" customHeight="1">
      <c r="A18" s="753"/>
      <c r="B18" s="616"/>
      <c r="C18" s="754"/>
      <c r="D18" s="755"/>
      <c r="E18" s="174" t="s">
        <v>23</v>
      </c>
      <c r="F18" s="747" t="s">
        <v>486</v>
      </c>
      <c r="G18" s="748"/>
      <c r="H18" s="753"/>
    </row>
    <row r="19" spans="1:8" ht="15.75">
      <c r="A19" s="746"/>
      <c r="B19" s="617"/>
      <c r="C19" s="755"/>
      <c r="D19" s="285" t="s">
        <v>24</v>
      </c>
      <c r="E19" s="174"/>
      <c r="F19" s="747" t="s">
        <v>486</v>
      </c>
      <c r="G19" s="748"/>
      <c r="H19" s="746"/>
    </row>
    <row r="20" spans="1:8" ht="15.75" customHeight="1">
      <c r="A20" s="749">
        <v>3</v>
      </c>
      <c r="B20" s="615" t="s">
        <v>30</v>
      </c>
      <c r="C20" s="752" t="s">
        <v>206</v>
      </c>
      <c r="D20" s="752" t="s">
        <v>19</v>
      </c>
      <c r="E20" s="174" t="s">
        <v>20</v>
      </c>
      <c r="F20" s="747" t="s">
        <v>486</v>
      </c>
      <c r="G20" s="748"/>
      <c r="H20" s="752" t="s">
        <v>28</v>
      </c>
    </row>
    <row r="21" spans="1:8" ht="15.75" customHeight="1">
      <c r="A21" s="750"/>
      <c r="B21" s="616"/>
      <c r="C21" s="754"/>
      <c r="D21" s="755"/>
      <c r="E21" s="174" t="s">
        <v>23</v>
      </c>
      <c r="F21" s="747" t="s">
        <v>486</v>
      </c>
      <c r="G21" s="748"/>
      <c r="H21" s="754"/>
    </row>
    <row r="22" spans="1:8" ht="15.75">
      <c r="A22" s="751"/>
      <c r="B22" s="617"/>
      <c r="C22" s="755"/>
      <c r="D22" s="285" t="s">
        <v>24</v>
      </c>
      <c r="E22" s="174"/>
      <c r="F22" s="747" t="s">
        <v>487</v>
      </c>
      <c r="G22" s="748"/>
      <c r="H22" s="755"/>
    </row>
    <row r="23" spans="1:8" ht="15.75" customHeight="1">
      <c r="A23" s="418">
        <v>4</v>
      </c>
      <c r="B23" s="406" t="s">
        <v>113</v>
      </c>
      <c r="C23" s="741" t="s">
        <v>34</v>
      </c>
      <c r="D23" s="756"/>
      <c r="E23" s="756"/>
      <c r="F23" s="756"/>
      <c r="G23" s="756"/>
      <c r="H23" s="757"/>
    </row>
    <row r="24" spans="1:8" ht="15.75" customHeight="1">
      <c r="A24" s="422"/>
      <c r="B24" s="432"/>
      <c r="C24" s="71" t="s">
        <v>488</v>
      </c>
      <c r="D24" s="75" t="s">
        <v>19</v>
      </c>
      <c r="E24" s="11" t="s">
        <v>61</v>
      </c>
      <c r="F24" s="79">
        <v>3450</v>
      </c>
      <c r="G24" s="51">
        <f>F24*1.2</f>
        <v>4140</v>
      </c>
      <c r="H24" s="392" t="s">
        <v>710</v>
      </c>
    </row>
    <row r="25" spans="1:8" ht="15.75" customHeight="1">
      <c r="A25" s="422"/>
      <c r="B25" s="432"/>
      <c r="C25" s="71" t="s">
        <v>489</v>
      </c>
      <c r="D25" s="75" t="s">
        <v>19</v>
      </c>
      <c r="E25" s="11" t="s">
        <v>20</v>
      </c>
      <c r="F25" s="79">
        <v>6011</v>
      </c>
      <c r="G25" s="51">
        <f>F25*1.2</f>
        <v>7213.2</v>
      </c>
      <c r="H25" s="432"/>
    </row>
    <row r="26" spans="1:8" ht="15.75">
      <c r="A26" s="422"/>
      <c r="B26" s="432"/>
      <c r="C26" s="71" t="s">
        <v>490</v>
      </c>
      <c r="D26" s="75" t="s">
        <v>19</v>
      </c>
      <c r="E26" s="11" t="s">
        <v>61</v>
      </c>
      <c r="F26" s="79">
        <v>7261</v>
      </c>
      <c r="G26" s="51">
        <f aca="true" t="shared" si="0" ref="G26:G36">F26*1.2</f>
        <v>8713.199999999999</v>
      </c>
      <c r="H26" s="432"/>
    </row>
    <row r="27" spans="1:8" ht="15.75">
      <c r="A27" s="422"/>
      <c r="B27" s="432"/>
      <c r="C27" s="81" t="s">
        <v>491</v>
      </c>
      <c r="D27" s="75" t="s">
        <v>19</v>
      </c>
      <c r="E27" s="11" t="s">
        <v>20</v>
      </c>
      <c r="F27" s="79">
        <v>10990</v>
      </c>
      <c r="G27" s="51">
        <f t="shared" si="0"/>
        <v>13188</v>
      </c>
      <c r="H27" s="432"/>
    </row>
    <row r="28" spans="1:8" ht="15.75">
      <c r="A28" s="422"/>
      <c r="B28" s="432"/>
      <c r="C28" s="71" t="s">
        <v>492</v>
      </c>
      <c r="D28" s="75" t="s">
        <v>19</v>
      </c>
      <c r="E28" s="11" t="s">
        <v>20</v>
      </c>
      <c r="F28" s="79">
        <v>12101</v>
      </c>
      <c r="G28" s="51">
        <f t="shared" si="0"/>
        <v>14521.199999999999</v>
      </c>
      <c r="H28" s="432"/>
    </row>
    <row r="29" spans="1:8" ht="15.75">
      <c r="A29" s="422"/>
      <c r="B29" s="432"/>
      <c r="C29" s="71" t="s">
        <v>493</v>
      </c>
      <c r="D29" s="75" t="s">
        <v>19</v>
      </c>
      <c r="E29" s="11" t="s">
        <v>20</v>
      </c>
      <c r="F29" s="79">
        <v>14605</v>
      </c>
      <c r="G29" s="51">
        <f t="shared" si="0"/>
        <v>17526</v>
      </c>
      <c r="H29" s="432"/>
    </row>
    <row r="30" spans="1:8" ht="15.75">
      <c r="A30" s="422"/>
      <c r="B30" s="432"/>
      <c r="C30" s="71" t="s">
        <v>494</v>
      </c>
      <c r="D30" s="75" t="s">
        <v>19</v>
      </c>
      <c r="E30" s="11" t="s">
        <v>20</v>
      </c>
      <c r="F30" s="79">
        <v>16979</v>
      </c>
      <c r="G30" s="51">
        <f t="shared" si="0"/>
        <v>20374.8</v>
      </c>
      <c r="H30" s="432"/>
    </row>
    <row r="31" spans="1:8" ht="15.75">
      <c r="A31" s="422"/>
      <c r="B31" s="432"/>
      <c r="C31" s="71" t="s">
        <v>495</v>
      </c>
      <c r="D31" s="75" t="s">
        <v>19</v>
      </c>
      <c r="E31" s="11" t="s">
        <v>61</v>
      </c>
      <c r="F31" s="79">
        <v>19217</v>
      </c>
      <c r="G31" s="51">
        <f t="shared" si="0"/>
        <v>23060.399999999998</v>
      </c>
      <c r="H31" s="432"/>
    </row>
    <row r="32" spans="1:8" ht="15.75">
      <c r="A32" s="422"/>
      <c r="B32" s="432"/>
      <c r="C32" s="71" t="s">
        <v>496</v>
      </c>
      <c r="D32" s="75" t="s">
        <v>19</v>
      </c>
      <c r="E32" s="11" t="s">
        <v>20</v>
      </c>
      <c r="F32" s="79">
        <v>22288</v>
      </c>
      <c r="G32" s="51">
        <f t="shared" si="0"/>
        <v>26745.6</v>
      </c>
      <c r="H32" s="432"/>
    </row>
    <row r="33" spans="1:8" ht="15.75">
      <c r="A33" s="422"/>
      <c r="B33" s="432"/>
      <c r="C33" s="71" t="s">
        <v>497</v>
      </c>
      <c r="D33" s="75" t="s">
        <v>19</v>
      </c>
      <c r="E33" s="11" t="s">
        <v>20</v>
      </c>
      <c r="F33" s="79">
        <v>26457</v>
      </c>
      <c r="G33" s="51">
        <f t="shared" si="0"/>
        <v>31748.399999999998</v>
      </c>
      <c r="H33" s="432"/>
    </row>
    <row r="34" spans="1:8" ht="15.75">
      <c r="A34" s="422"/>
      <c r="B34" s="432"/>
      <c r="C34" s="71" t="s">
        <v>498</v>
      </c>
      <c r="D34" s="75" t="s">
        <v>19</v>
      </c>
      <c r="E34" s="11" t="s">
        <v>20</v>
      </c>
      <c r="F34" s="79">
        <v>29696</v>
      </c>
      <c r="G34" s="51">
        <f t="shared" si="0"/>
        <v>35635.2</v>
      </c>
      <c r="H34" s="432"/>
    </row>
    <row r="35" spans="1:8" ht="15.75">
      <c r="A35" s="422"/>
      <c r="B35" s="432"/>
      <c r="C35" s="71" t="s">
        <v>499</v>
      </c>
      <c r="D35" s="75" t="s">
        <v>19</v>
      </c>
      <c r="E35" s="11" t="s">
        <v>61</v>
      </c>
      <c r="F35" s="79">
        <v>33622</v>
      </c>
      <c r="G35" s="51">
        <f t="shared" si="0"/>
        <v>40346.4</v>
      </c>
      <c r="H35" s="432"/>
    </row>
    <row r="36" spans="1:8" ht="15.75">
      <c r="A36" s="419"/>
      <c r="B36" s="410"/>
      <c r="C36" s="78" t="s">
        <v>500</v>
      </c>
      <c r="D36" s="69" t="s">
        <v>19</v>
      </c>
      <c r="E36" s="11" t="s">
        <v>61</v>
      </c>
      <c r="F36" s="79">
        <v>36780</v>
      </c>
      <c r="G36" s="51">
        <f t="shared" si="0"/>
        <v>44136</v>
      </c>
      <c r="H36" s="410"/>
    </row>
    <row r="37" spans="1:8" ht="31.5">
      <c r="A37" s="751">
        <v>5</v>
      </c>
      <c r="B37" s="616" t="s">
        <v>434</v>
      </c>
      <c r="C37" s="286" t="s">
        <v>354</v>
      </c>
      <c r="D37" s="285" t="s">
        <v>19</v>
      </c>
      <c r="E37" s="272" t="s">
        <v>61</v>
      </c>
      <c r="F37" s="298">
        <v>7994</v>
      </c>
      <c r="G37" s="298">
        <f>F37*1.2</f>
        <v>9592.8</v>
      </c>
      <c r="H37" s="285" t="s">
        <v>46</v>
      </c>
    </row>
    <row r="38" spans="1:8" ht="31.5">
      <c r="A38" s="639"/>
      <c r="B38" s="617"/>
      <c r="C38" s="212" t="s">
        <v>355</v>
      </c>
      <c r="D38" s="205" t="s">
        <v>19</v>
      </c>
      <c r="E38" s="174" t="s">
        <v>20</v>
      </c>
      <c r="F38" s="51">
        <v>6154</v>
      </c>
      <c r="G38" s="51">
        <f>F38*1.2</f>
        <v>7384.799999999999</v>
      </c>
      <c r="H38" s="205" t="s">
        <v>46</v>
      </c>
    </row>
    <row r="39" spans="1:8" ht="15.75" customHeight="1">
      <c r="A39" s="758" t="s">
        <v>51</v>
      </c>
      <c r="B39" s="759"/>
      <c r="C39" s="759"/>
      <c r="D39" s="759"/>
      <c r="E39" s="759"/>
      <c r="F39" s="759"/>
      <c r="G39" s="759"/>
      <c r="H39" s="760"/>
    </row>
    <row r="40" spans="1:8" ht="15.75" customHeight="1">
      <c r="A40" s="618" t="s">
        <v>52</v>
      </c>
      <c r="B40" s="620"/>
      <c r="C40" s="618" t="s">
        <v>53</v>
      </c>
      <c r="D40" s="619"/>
      <c r="E40" s="619"/>
      <c r="F40" s="619"/>
      <c r="G40" s="619"/>
      <c r="H40" s="620"/>
    </row>
    <row r="41" spans="1:8" ht="15.75">
      <c r="A41" s="752">
        <v>6</v>
      </c>
      <c r="B41" s="615" t="s">
        <v>55</v>
      </c>
      <c r="C41" s="573" t="s">
        <v>56</v>
      </c>
      <c r="D41" s="205" t="s">
        <v>24</v>
      </c>
      <c r="E41" s="174"/>
      <c r="F41" s="496" t="s">
        <v>486</v>
      </c>
      <c r="G41" s="496"/>
      <c r="H41" s="752"/>
    </row>
    <row r="42" spans="1:8" ht="15.75">
      <c r="A42" s="753"/>
      <c r="B42" s="753"/>
      <c r="C42" s="753"/>
      <c r="D42" s="205" t="s">
        <v>19</v>
      </c>
      <c r="E42" s="174" t="s">
        <v>20</v>
      </c>
      <c r="F42" s="496" t="s">
        <v>486</v>
      </c>
      <c r="G42" s="496"/>
      <c r="H42" s="754"/>
    </row>
    <row r="43" spans="1:8" ht="15.75">
      <c r="A43" s="746"/>
      <c r="B43" s="746"/>
      <c r="C43" s="746"/>
      <c r="D43" s="205" t="s">
        <v>19</v>
      </c>
      <c r="E43" s="174" t="s">
        <v>23</v>
      </c>
      <c r="F43" s="496" t="s">
        <v>487</v>
      </c>
      <c r="G43" s="496"/>
      <c r="H43" s="755"/>
    </row>
    <row r="44" spans="1:8" ht="15.75" customHeight="1">
      <c r="A44" s="299"/>
      <c r="B44" s="287" t="s">
        <v>501</v>
      </c>
      <c r="C44" s="618" t="s">
        <v>439</v>
      </c>
      <c r="D44" s="619"/>
      <c r="E44" s="619"/>
      <c r="F44" s="619"/>
      <c r="G44" s="619"/>
      <c r="H44" s="620"/>
    </row>
    <row r="45" spans="1:8" ht="15.75" customHeight="1">
      <c r="A45" s="754">
        <v>7</v>
      </c>
      <c r="B45" s="615"/>
      <c r="C45" s="752" t="s">
        <v>502</v>
      </c>
      <c r="D45" s="752" t="s">
        <v>311</v>
      </c>
      <c r="E45" s="767" t="s">
        <v>61</v>
      </c>
      <c r="F45" s="137">
        <v>300</v>
      </c>
      <c r="G45" s="288">
        <f>F45*1.2</f>
        <v>360</v>
      </c>
      <c r="H45" s="229" t="s">
        <v>654</v>
      </c>
    </row>
    <row r="46" spans="1:8" ht="78.75">
      <c r="A46" s="754"/>
      <c r="B46" s="616"/>
      <c r="C46" s="754"/>
      <c r="D46" s="754"/>
      <c r="E46" s="768"/>
      <c r="F46" s="137">
        <v>600</v>
      </c>
      <c r="G46" s="288">
        <f>F46*1.2</f>
        <v>720</v>
      </c>
      <c r="H46" s="229" t="s">
        <v>655</v>
      </c>
    </row>
    <row r="47" spans="1:8" ht="68.25" customHeight="1">
      <c r="A47" s="754"/>
      <c r="B47" s="616"/>
      <c r="C47" s="754"/>
      <c r="D47" s="755"/>
      <c r="E47" s="769"/>
      <c r="F47" s="190">
        <v>1000</v>
      </c>
      <c r="G47" s="176">
        <f aca="true" t="shared" si="1" ref="G47:G52">F47*1.2</f>
        <v>1200</v>
      </c>
      <c r="H47" s="229" t="s">
        <v>656</v>
      </c>
    </row>
    <row r="48" spans="1:8" ht="78.75">
      <c r="A48" s="754"/>
      <c r="B48" s="616"/>
      <c r="C48" s="754"/>
      <c r="D48" s="752" t="s">
        <v>311</v>
      </c>
      <c r="E48" s="573" t="s">
        <v>149</v>
      </c>
      <c r="F48" s="190">
        <v>500</v>
      </c>
      <c r="G48" s="176">
        <f t="shared" si="1"/>
        <v>600</v>
      </c>
      <c r="H48" s="229" t="s">
        <v>654</v>
      </c>
    </row>
    <row r="49" spans="1:8" ht="78.75">
      <c r="A49" s="754"/>
      <c r="B49" s="616"/>
      <c r="C49" s="754"/>
      <c r="D49" s="754"/>
      <c r="E49" s="753"/>
      <c r="F49" s="190">
        <v>750</v>
      </c>
      <c r="G49" s="176">
        <f t="shared" si="1"/>
        <v>900</v>
      </c>
      <c r="H49" s="229" t="s">
        <v>655</v>
      </c>
    </row>
    <row r="50" spans="1:8" ht="78.75">
      <c r="A50" s="754"/>
      <c r="B50" s="616"/>
      <c r="C50" s="754"/>
      <c r="D50" s="755"/>
      <c r="E50" s="746"/>
      <c r="F50" s="190">
        <v>1000</v>
      </c>
      <c r="G50" s="176">
        <f t="shared" si="1"/>
        <v>1200</v>
      </c>
      <c r="H50" s="229" t="s">
        <v>656</v>
      </c>
    </row>
    <row r="51" spans="1:8" ht="15.75" customHeight="1">
      <c r="A51" s="754"/>
      <c r="B51" s="616"/>
      <c r="C51" s="754"/>
      <c r="D51" s="289" t="s">
        <v>503</v>
      </c>
      <c r="E51" s="212" t="s">
        <v>24</v>
      </c>
      <c r="F51" s="190">
        <v>2112</v>
      </c>
      <c r="G51" s="176">
        <f t="shared" si="1"/>
        <v>2534.4</v>
      </c>
      <c r="H51" s="212" t="s">
        <v>63</v>
      </c>
    </row>
    <row r="52" spans="1:8" ht="78.75">
      <c r="A52" s="754"/>
      <c r="B52" s="753"/>
      <c r="C52" s="754"/>
      <c r="D52" s="289" t="s">
        <v>503</v>
      </c>
      <c r="E52" s="212" t="s">
        <v>24</v>
      </c>
      <c r="F52" s="190">
        <v>3168</v>
      </c>
      <c r="G52" s="176">
        <f t="shared" si="1"/>
        <v>3801.6</v>
      </c>
      <c r="H52" s="212" t="s">
        <v>504</v>
      </c>
    </row>
    <row r="53" spans="1:8" ht="63">
      <c r="A53" s="755"/>
      <c r="B53" s="286"/>
      <c r="C53" s="755"/>
      <c r="D53" s="289" t="s">
        <v>311</v>
      </c>
      <c r="E53" s="174" t="s">
        <v>20</v>
      </c>
      <c r="F53" s="770" t="s">
        <v>21</v>
      </c>
      <c r="G53" s="771"/>
      <c r="H53" s="212" t="s">
        <v>505</v>
      </c>
    </row>
    <row r="54" spans="1:8" ht="15.75" customHeight="1">
      <c r="A54" s="677" t="s">
        <v>67</v>
      </c>
      <c r="B54" s="679"/>
      <c r="C54" s="677" t="s">
        <v>68</v>
      </c>
      <c r="D54" s="678"/>
      <c r="E54" s="678"/>
      <c r="F54" s="678"/>
      <c r="G54" s="678"/>
      <c r="H54" s="679"/>
    </row>
    <row r="55" spans="1:8" ht="15.75">
      <c r="A55" s="752">
        <v>8</v>
      </c>
      <c r="B55" s="254" t="s">
        <v>69</v>
      </c>
      <c r="C55" s="677" t="s">
        <v>70</v>
      </c>
      <c r="D55" s="678"/>
      <c r="E55" s="678"/>
      <c r="F55" s="678"/>
      <c r="G55" s="678"/>
      <c r="H55" s="679"/>
    </row>
    <row r="56" spans="1:8" ht="47.25">
      <c r="A56" s="754"/>
      <c r="B56" s="752" t="s">
        <v>168</v>
      </c>
      <c r="C56" s="205" t="s">
        <v>506</v>
      </c>
      <c r="D56" s="255" t="s">
        <v>71</v>
      </c>
      <c r="E56" s="174" t="s">
        <v>20</v>
      </c>
      <c r="F56" s="79">
        <v>3077</v>
      </c>
      <c r="G56" s="79">
        <f>F56*1.2</f>
        <v>3692.3999999999996</v>
      </c>
      <c r="H56" s="289" t="s">
        <v>714</v>
      </c>
    </row>
    <row r="57" spans="1:8" ht="47.25">
      <c r="A57" s="755"/>
      <c r="B57" s="755"/>
      <c r="C57" s="205" t="s">
        <v>507</v>
      </c>
      <c r="D57" s="290" t="s">
        <v>71</v>
      </c>
      <c r="E57" s="174" t="s">
        <v>20</v>
      </c>
      <c r="F57" s="79">
        <v>920</v>
      </c>
      <c r="G57" s="79">
        <f>F57*1.2</f>
        <v>1104</v>
      </c>
      <c r="H57" s="212"/>
    </row>
    <row r="58" spans="1:8" ht="15.75">
      <c r="A58" s="752">
        <v>9</v>
      </c>
      <c r="B58" s="287" t="s">
        <v>74</v>
      </c>
      <c r="C58" s="677" t="s">
        <v>75</v>
      </c>
      <c r="D58" s="678"/>
      <c r="E58" s="678"/>
      <c r="F58" s="678"/>
      <c r="G58" s="678"/>
      <c r="H58" s="679"/>
    </row>
    <row r="59" spans="1:8" ht="41.25" customHeight="1">
      <c r="A59" s="754"/>
      <c r="B59" s="406"/>
      <c r="C59" s="411" t="s">
        <v>508</v>
      </c>
      <c r="D59" s="78" t="s">
        <v>76</v>
      </c>
      <c r="E59" s="387" t="s">
        <v>61</v>
      </c>
      <c r="F59" s="79">
        <v>330</v>
      </c>
      <c r="G59" s="79">
        <f aca="true" t="shared" si="2" ref="G59:G67">F59*1.2</f>
        <v>396</v>
      </c>
      <c r="H59" s="409" t="s">
        <v>711</v>
      </c>
    </row>
    <row r="60" spans="1:8" ht="41.25" customHeight="1">
      <c r="A60" s="754"/>
      <c r="B60" s="407"/>
      <c r="C60" s="410"/>
      <c r="D60" s="78" t="s">
        <v>509</v>
      </c>
      <c r="E60" s="388"/>
      <c r="F60" s="79">
        <v>15</v>
      </c>
      <c r="G60" s="51">
        <f t="shared" si="2"/>
        <v>18</v>
      </c>
      <c r="H60" s="422"/>
    </row>
    <row r="61" spans="1:8" ht="15.75" customHeight="1">
      <c r="A61" s="754"/>
      <c r="B61" s="407"/>
      <c r="C61" s="69" t="s">
        <v>645</v>
      </c>
      <c r="D61" s="78" t="s">
        <v>76</v>
      </c>
      <c r="E61" s="388"/>
      <c r="F61" s="79">
        <v>125</v>
      </c>
      <c r="G61" s="79">
        <f t="shared" si="2"/>
        <v>150</v>
      </c>
      <c r="H61" s="422"/>
    </row>
    <row r="62" spans="1:8" ht="15.75" customHeight="1">
      <c r="A62" s="752">
        <v>10</v>
      </c>
      <c r="B62" s="615" t="s">
        <v>320</v>
      </c>
      <c r="C62" s="542" t="s">
        <v>321</v>
      </c>
      <c r="D62" s="542"/>
      <c r="E62" s="542"/>
      <c r="F62" s="542"/>
      <c r="G62" s="542"/>
      <c r="H62" s="543"/>
    </row>
    <row r="63" spans="1:8" ht="15.75">
      <c r="A63" s="754"/>
      <c r="B63" s="616"/>
      <c r="C63" s="772" t="s">
        <v>321</v>
      </c>
      <c r="D63" s="291" t="s">
        <v>19</v>
      </c>
      <c r="E63" s="174" t="s">
        <v>20</v>
      </c>
      <c r="F63" s="79">
        <v>6558</v>
      </c>
      <c r="G63" s="51">
        <f t="shared" si="2"/>
        <v>7869.599999999999</v>
      </c>
      <c r="H63" s="653" t="s">
        <v>510</v>
      </c>
    </row>
    <row r="64" spans="1:8" ht="15.75">
      <c r="A64" s="754"/>
      <c r="B64" s="616"/>
      <c r="C64" s="773"/>
      <c r="D64" s="291" t="s">
        <v>19</v>
      </c>
      <c r="E64" s="291" t="s">
        <v>511</v>
      </c>
      <c r="F64" s="79">
        <v>31451</v>
      </c>
      <c r="G64" s="51">
        <f t="shared" si="2"/>
        <v>37741.2</v>
      </c>
      <c r="H64" s="746"/>
    </row>
    <row r="65" spans="1:8" ht="15.75" customHeight="1">
      <c r="A65" s="755"/>
      <c r="B65" s="617"/>
      <c r="C65" s="774"/>
      <c r="D65" s="292" t="s">
        <v>512</v>
      </c>
      <c r="E65" s="174"/>
      <c r="F65" s="79">
        <v>427</v>
      </c>
      <c r="G65" s="51">
        <f t="shared" si="2"/>
        <v>512.4</v>
      </c>
      <c r="H65" s="176" t="s">
        <v>513</v>
      </c>
    </row>
    <row r="66" spans="1:8" ht="15.75">
      <c r="A66" s="749">
        <v>11</v>
      </c>
      <c r="B66" s="615" t="s">
        <v>77</v>
      </c>
      <c r="C66" s="775" t="s">
        <v>154</v>
      </c>
      <c r="D66" s="775" t="s">
        <v>79</v>
      </c>
      <c r="E66" s="174" t="s">
        <v>514</v>
      </c>
      <c r="F66" s="190">
        <v>642</v>
      </c>
      <c r="G66" s="176">
        <f t="shared" si="2"/>
        <v>770.4</v>
      </c>
      <c r="H66" s="212" t="s">
        <v>712</v>
      </c>
    </row>
    <row r="67" spans="1:8" ht="15.75">
      <c r="A67" s="751"/>
      <c r="B67" s="617"/>
      <c r="C67" s="746"/>
      <c r="D67" s="776"/>
      <c r="E67" s="174" t="s">
        <v>514</v>
      </c>
      <c r="F67" s="190">
        <v>513</v>
      </c>
      <c r="G67" s="176">
        <f t="shared" si="2"/>
        <v>615.6</v>
      </c>
      <c r="H67" s="212" t="s">
        <v>261</v>
      </c>
    </row>
    <row r="68" spans="1:8" ht="15.75">
      <c r="A68" s="749">
        <v>12</v>
      </c>
      <c r="B68" s="788" t="s">
        <v>157</v>
      </c>
      <c r="C68" s="494" t="s">
        <v>158</v>
      </c>
      <c r="D68" s="542"/>
      <c r="E68" s="542"/>
      <c r="F68" s="542"/>
      <c r="G68" s="542"/>
      <c r="H68" s="543"/>
    </row>
    <row r="69" spans="1:8" ht="31.5">
      <c r="A69" s="750"/>
      <c r="B69" s="789"/>
      <c r="C69" s="765" t="s">
        <v>158</v>
      </c>
      <c r="D69" s="291" t="s">
        <v>79</v>
      </c>
      <c r="E69" s="174" t="s">
        <v>20</v>
      </c>
      <c r="F69" s="79">
        <v>5028</v>
      </c>
      <c r="G69" s="79">
        <f>F69*1.2</f>
        <v>6033.599999999999</v>
      </c>
      <c r="H69" s="212" t="s">
        <v>380</v>
      </c>
    </row>
    <row r="70" spans="1:8" ht="63">
      <c r="A70" s="751"/>
      <c r="B70" s="758"/>
      <c r="C70" s="766"/>
      <c r="D70" s="255" t="s">
        <v>19</v>
      </c>
      <c r="E70" s="174" t="s">
        <v>61</v>
      </c>
      <c r="F70" s="79">
        <v>1183</v>
      </c>
      <c r="G70" s="79">
        <f>F70*1.2</f>
        <v>1419.6</v>
      </c>
      <c r="H70" s="212" t="s">
        <v>515</v>
      </c>
    </row>
    <row r="71" spans="1:8" ht="15.75">
      <c r="A71" s="301"/>
      <c r="B71" s="300"/>
      <c r="C71" s="494" t="s">
        <v>82</v>
      </c>
      <c r="D71" s="542"/>
      <c r="E71" s="542"/>
      <c r="F71" s="542"/>
      <c r="G71" s="542"/>
      <c r="H71" s="543"/>
    </row>
    <row r="72" spans="1:8" ht="37.5" customHeight="1">
      <c r="A72" s="750">
        <v>13</v>
      </c>
      <c r="B72" s="616" t="s">
        <v>171</v>
      </c>
      <c r="C72" s="753" t="s">
        <v>82</v>
      </c>
      <c r="D72" s="293" t="s">
        <v>19</v>
      </c>
      <c r="E72" s="294" t="s">
        <v>61</v>
      </c>
      <c r="F72" s="302">
        <v>2674</v>
      </c>
      <c r="G72" s="303">
        <f>F72*1.2</f>
        <v>3208.7999999999997</v>
      </c>
      <c r="H72" s="299" t="s">
        <v>172</v>
      </c>
    </row>
    <row r="73" spans="1:8" ht="69" customHeight="1">
      <c r="A73" s="750"/>
      <c r="B73" s="616"/>
      <c r="C73" s="753"/>
      <c r="D73" s="212" t="s">
        <v>83</v>
      </c>
      <c r="E73" s="212"/>
      <c r="F73" s="744" t="s">
        <v>84</v>
      </c>
      <c r="G73" s="745"/>
      <c r="H73" s="212" t="s">
        <v>85</v>
      </c>
    </row>
    <row r="74" spans="1:8" ht="34.5" customHeight="1">
      <c r="A74" s="751"/>
      <c r="B74" s="617"/>
      <c r="C74" s="746"/>
      <c r="D74" s="289" t="s">
        <v>516</v>
      </c>
      <c r="E74" s="174" t="s">
        <v>20</v>
      </c>
      <c r="F74" s="11">
        <v>213</v>
      </c>
      <c r="G74" s="11">
        <f>F74*1.2</f>
        <v>255.6</v>
      </c>
      <c r="H74" s="212" t="s">
        <v>517</v>
      </c>
    </row>
    <row r="75" spans="1:8" ht="15.75" customHeight="1">
      <c r="A75" s="618" t="s">
        <v>86</v>
      </c>
      <c r="B75" s="620"/>
      <c r="C75" s="777" t="s">
        <v>87</v>
      </c>
      <c r="D75" s="778"/>
      <c r="E75" s="778"/>
      <c r="F75" s="778"/>
      <c r="G75" s="778"/>
      <c r="H75" s="779"/>
    </row>
    <row r="76" spans="1:8" ht="15.75">
      <c r="A76" s="330" t="s">
        <v>325</v>
      </c>
      <c r="B76" s="287" t="s">
        <v>276</v>
      </c>
      <c r="C76" s="289" t="s">
        <v>277</v>
      </c>
      <c r="D76" s="289" t="s">
        <v>24</v>
      </c>
      <c r="E76" s="174" t="s">
        <v>518</v>
      </c>
      <c r="F76" s="747" t="s">
        <v>107</v>
      </c>
      <c r="G76" s="748"/>
      <c r="H76" s="286"/>
    </row>
    <row r="77" spans="1:8" ht="15.75" customHeight="1">
      <c r="A77" s="208" t="s">
        <v>519</v>
      </c>
      <c r="B77" s="245" t="s">
        <v>218</v>
      </c>
      <c r="C77" s="289" t="s">
        <v>89</v>
      </c>
      <c r="D77" s="212" t="s">
        <v>19</v>
      </c>
      <c r="E77" s="137" t="s">
        <v>520</v>
      </c>
      <c r="F77" s="747" t="s">
        <v>107</v>
      </c>
      <c r="G77" s="748"/>
      <c r="H77" s="286" t="s">
        <v>90</v>
      </c>
    </row>
    <row r="78" spans="1:8" ht="15.75">
      <c r="A78" s="749">
        <v>16</v>
      </c>
      <c r="B78" s="615" t="s">
        <v>91</v>
      </c>
      <c r="C78" s="573" t="s">
        <v>92</v>
      </c>
      <c r="D78" s="775" t="s">
        <v>19</v>
      </c>
      <c r="E78" s="174" t="s">
        <v>20</v>
      </c>
      <c r="F78" s="780" t="s">
        <v>107</v>
      </c>
      <c r="G78" s="781"/>
      <c r="H78" s="573"/>
    </row>
    <row r="79" spans="1:8" ht="15.75">
      <c r="A79" s="751"/>
      <c r="B79" s="617"/>
      <c r="C79" s="746"/>
      <c r="D79" s="776"/>
      <c r="E79" s="137" t="s">
        <v>23</v>
      </c>
      <c r="F79" s="782"/>
      <c r="G79" s="783"/>
      <c r="H79" s="746"/>
    </row>
    <row r="80" spans="1:8" ht="31.5">
      <c r="A80" s="255">
        <v>17</v>
      </c>
      <c r="B80" s="245" t="s">
        <v>179</v>
      </c>
      <c r="C80" s="289" t="s">
        <v>521</v>
      </c>
      <c r="D80" s="295" t="s">
        <v>522</v>
      </c>
      <c r="E80" s="137" t="s">
        <v>518</v>
      </c>
      <c r="F80" s="747" t="s">
        <v>107</v>
      </c>
      <c r="G80" s="748"/>
      <c r="H80" s="212"/>
    </row>
    <row r="81" spans="1:8" ht="15.75">
      <c r="A81" s="749">
        <v>18</v>
      </c>
      <c r="B81" s="615" t="s">
        <v>220</v>
      </c>
      <c r="C81" s="573" t="s">
        <v>476</v>
      </c>
      <c r="D81" s="292" t="s">
        <v>19</v>
      </c>
      <c r="E81" s="174" t="s">
        <v>20</v>
      </c>
      <c r="F81" s="79">
        <v>1902</v>
      </c>
      <c r="G81" s="79">
        <f>F81*1.2</f>
        <v>2282.4</v>
      </c>
      <c r="H81" s="331" t="s">
        <v>523</v>
      </c>
    </row>
    <row r="82" spans="1:8" ht="15.75">
      <c r="A82" s="750"/>
      <c r="B82" s="616"/>
      <c r="C82" s="753"/>
      <c r="D82" s="212" t="s">
        <v>19</v>
      </c>
      <c r="E82" s="212" t="s">
        <v>183</v>
      </c>
      <c r="F82" s="659" t="s">
        <v>21</v>
      </c>
      <c r="G82" s="784"/>
      <c r="H82" s="332" t="s">
        <v>713</v>
      </c>
    </row>
    <row r="83" spans="1:8" ht="31.5">
      <c r="A83" s="751"/>
      <c r="B83" s="617"/>
      <c r="C83" s="746"/>
      <c r="D83" s="289" t="s">
        <v>96</v>
      </c>
      <c r="E83" s="289" t="s">
        <v>514</v>
      </c>
      <c r="F83" s="176">
        <v>212</v>
      </c>
      <c r="G83" s="174">
        <f>F83*1.2</f>
        <v>254.39999999999998</v>
      </c>
      <c r="H83" s="332" t="s">
        <v>97</v>
      </c>
    </row>
    <row r="84" spans="1:8" ht="31.5">
      <c r="A84" s="333">
        <v>19</v>
      </c>
      <c r="B84" s="245" t="s">
        <v>221</v>
      </c>
      <c r="C84" s="289" t="s">
        <v>191</v>
      </c>
      <c r="D84" s="289" t="s">
        <v>83</v>
      </c>
      <c r="E84" s="289" t="s">
        <v>514</v>
      </c>
      <c r="F84" s="190">
        <v>2181.91</v>
      </c>
      <c r="G84" s="190">
        <f>F84*1.2</f>
        <v>2618.292</v>
      </c>
      <c r="H84" s="332"/>
    </row>
    <row r="85" spans="1:8" ht="15.75">
      <c r="A85" s="785"/>
      <c r="B85" s="786"/>
      <c r="C85" s="785" t="s">
        <v>193</v>
      </c>
      <c r="D85" s="787"/>
      <c r="E85" s="787"/>
      <c r="F85" s="787"/>
      <c r="G85" s="787"/>
      <c r="H85" s="786"/>
    </row>
    <row r="86" spans="1:8" ht="31.5">
      <c r="A86" s="255">
        <v>20</v>
      </c>
      <c r="B86" s="245" t="s">
        <v>194</v>
      </c>
      <c r="C86" s="292" t="s">
        <v>195</v>
      </c>
      <c r="D86" s="296" t="s">
        <v>196</v>
      </c>
      <c r="E86" s="297" t="s">
        <v>61</v>
      </c>
      <c r="F86" s="202">
        <v>1900</v>
      </c>
      <c r="G86" s="202">
        <f>F86*1.2</f>
        <v>2280</v>
      </c>
      <c r="H86" s="296" t="s">
        <v>524</v>
      </c>
    </row>
    <row r="87" spans="1:8" ht="15.75">
      <c r="A87" s="255">
        <v>21</v>
      </c>
      <c r="B87" s="245" t="s">
        <v>525</v>
      </c>
      <c r="C87" s="212" t="s">
        <v>482</v>
      </c>
      <c r="D87" s="205" t="s">
        <v>19</v>
      </c>
      <c r="E87" s="174" t="s">
        <v>20</v>
      </c>
      <c r="F87" s="51">
        <v>947</v>
      </c>
      <c r="G87" s="51">
        <f>F87*1.2</f>
        <v>1136.3999999999999</v>
      </c>
      <c r="H87" s="205" t="s">
        <v>526</v>
      </c>
    </row>
    <row r="88" spans="1:8" ht="15.75">
      <c r="A88" s="32"/>
      <c r="B88" s="45"/>
      <c r="C88" s="83"/>
      <c r="D88" s="46"/>
      <c r="E88" s="47"/>
      <c r="F88" s="38"/>
      <c r="G88" s="38"/>
      <c r="H88" s="46"/>
    </row>
    <row r="89" spans="1:8" ht="15.75">
      <c r="A89" s="85" t="s">
        <v>222</v>
      </c>
      <c r="B89" s="45"/>
      <c r="C89" s="83"/>
      <c r="D89" s="46"/>
      <c r="E89" s="47"/>
      <c r="F89" s="38"/>
      <c r="G89" s="38"/>
      <c r="H89" s="46"/>
    </row>
    <row r="90" spans="1:8" ht="15.75">
      <c r="A90" s="32"/>
      <c r="B90" s="45"/>
      <c r="C90" s="83"/>
      <c r="D90" s="46"/>
      <c r="E90" s="47"/>
      <c r="F90" s="38"/>
      <c r="G90" s="38"/>
      <c r="H90" s="46"/>
    </row>
    <row r="91" spans="1:5" ht="15.75">
      <c r="A91" s="764" t="s">
        <v>627</v>
      </c>
      <c r="B91" s="764"/>
      <c r="C91" s="764"/>
      <c r="D91" s="17"/>
      <c r="E91" s="4" t="s">
        <v>628</v>
      </c>
    </row>
    <row r="92" spans="1:5" ht="15.75">
      <c r="A92" s="115"/>
      <c r="B92" s="115"/>
      <c r="C92" s="115"/>
      <c r="D92" s="17"/>
      <c r="E92" s="4"/>
    </row>
    <row r="93" spans="1:5" ht="15.75">
      <c r="A93" s="115" t="s">
        <v>101</v>
      </c>
      <c r="B93" s="98"/>
      <c r="C93" s="115"/>
      <c r="D93" s="17"/>
      <c r="E93" s="4" t="s">
        <v>102</v>
      </c>
    </row>
    <row r="94" spans="1:5" ht="15.75">
      <c r="A94" s="115"/>
      <c r="B94" s="98"/>
      <c r="C94" s="115"/>
      <c r="D94" s="17"/>
      <c r="E94" s="4"/>
    </row>
    <row r="95" spans="1:5" ht="15.75">
      <c r="A95" s="115" t="s">
        <v>103</v>
      </c>
      <c r="B95" s="98"/>
      <c r="C95" s="115"/>
      <c r="D95" s="17"/>
      <c r="E95" s="4" t="s">
        <v>527</v>
      </c>
    </row>
    <row r="96" spans="1:5" ht="15.75">
      <c r="A96" s="115"/>
      <c r="B96" s="98"/>
      <c r="C96" s="115"/>
      <c r="D96" s="17"/>
      <c r="E96" s="4"/>
    </row>
    <row r="97" spans="1:5" ht="15.75">
      <c r="A97" s="40" t="s">
        <v>528</v>
      </c>
      <c r="B97" s="40"/>
      <c r="C97" s="115"/>
      <c r="D97" s="17"/>
      <c r="E97" s="4" t="s">
        <v>529</v>
      </c>
    </row>
  </sheetData>
  <sheetProtection/>
  <mergeCells count="259">
    <mergeCell ref="C81:C83"/>
    <mergeCell ref="F82:G82"/>
    <mergeCell ref="A85:B85"/>
    <mergeCell ref="C85:H85"/>
    <mergeCell ref="C62:H62"/>
    <mergeCell ref="B62:B65"/>
    <mergeCell ref="A62:A65"/>
    <mergeCell ref="B68:B70"/>
    <mergeCell ref="A68:A70"/>
    <mergeCell ref="C71:H71"/>
    <mergeCell ref="A75:B75"/>
    <mergeCell ref="C75:H75"/>
    <mergeCell ref="F77:G77"/>
    <mergeCell ref="A78:A79"/>
    <mergeCell ref="B78:B79"/>
    <mergeCell ref="C78:C79"/>
    <mergeCell ref="D78:D79"/>
    <mergeCell ref="F78:G79"/>
    <mergeCell ref="H63:H64"/>
    <mergeCell ref="A66:A67"/>
    <mergeCell ref="B66:B67"/>
    <mergeCell ref="C66:C67"/>
    <mergeCell ref="D66:D67"/>
    <mergeCell ref="B72:B74"/>
    <mergeCell ref="C72:C74"/>
    <mergeCell ref="F53:G53"/>
    <mergeCell ref="A54:B54"/>
    <mergeCell ref="A55:A57"/>
    <mergeCell ref="C55:H55"/>
    <mergeCell ref="B56:B57"/>
    <mergeCell ref="A58:A61"/>
    <mergeCell ref="C58:H58"/>
    <mergeCell ref="B59:B61"/>
    <mergeCell ref="C59:C60"/>
    <mergeCell ref="E59:E61"/>
    <mergeCell ref="B45:B52"/>
    <mergeCell ref="C45:C53"/>
    <mergeCell ref="D45:D47"/>
    <mergeCell ref="E45:E47"/>
    <mergeCell ref="D48:D50"/>
    <mergeCell ref="E48:E50"/>
    <mergeCell ref="A91:C91"/>
    <mergeCell ref="C69:C70"/>
    <mergeCell ref="A72:A74"/>
    <mergeCell ref="F19:G19"/>
    <mergeCell ref="F20:G20"/>
    <mergeCell ref="C17:C19"/>
    <mergeCell ref="D17:D18"/>
    <mergeCell ref="F21:G21"/>
    <mergeCell ref="F22:G22"/>
    <mergeCell ref="A45:A53"/>
    <mergeCell ref="G2:H2"/>
    <mergeCell ref="O2:P2"/>
    <mergeCell ref="W2:X2"/>
    <mergeCell ref="AE2:AF2"/>
    <mergeCell ref="AM2:AN2"/>
    <mergeCell ref="AU2:AV2"/>
    <mergeCell ref="BC2:BD2"/>
    <mergeCell ref="BK2:BL2"/>
    <mergeCell ref="BS2:BT2"/>
    <mergeCell ref="CA2:CB2"/>
    <mergeCell ref="CI2:CJ2"/>
    <mergeCell ref="CQ2:CR2"/>
    <mergeCell ref="CY2:CZ2"/>
    <mergeCell ref="DG2:DH2"/>
    <mergeCell ref="DO2:DP2"/>
    <mergeCell ref="DW2:DX2"/>
    <mergeCell ref="EE2:EF2"/>
    <mergeCell ref="EM2:EN2"/>
    <mergeCell ref="EU2:EV2"/>
    <mergeCell ref="FC2:FD2"/>
    <mergeCell ref="FK2:FL2"/>
    <mergeCell ref="FS2:FT2"/>
    <mergeCell ref="GA2:GB2"/>
    <mergeCell ref="GI2:GJ2"/>
    <mergeCell ref="GQ2:GR2"/>
    <mergeCell ref="GY2:GZ2"/>
    <mergeCell ref="HG2:HH2"/>
    <mergeCell ref="HO2:HP2"/>
    <mergeCell ref="HW2:HX2"/>
    <mergeCell ref="IE2:IF2"/>
    <mergeCell ref="IM2:IN2"/>
    <mergeCell ref="IU2:IV2"/>
    <mergeCell ref="G3:H3"/>
    <mergeCell ref="O3:P3"/>
    <mergeCell ref="W3:X3"/>
    <mergeCell ref="AE3:AF3"/>
    <mergeCell ref="AM3:AN3"/>
    <mergeCell ref="AU3:AV3"/>
    <mergeCell ref="BC3:BD3"/>
    <mergeCell ref="BK3:BL3"/>
    <mergeCell ref="BS3:BT3"/>
    <mergeCell ref="CA3:CB3"/>
    <mergeCell ref="CI3:CJ3"/>
    <mergeCell ref="CQ3:CR3"/>
    <mergeCell ref="CY3:CZ3"/>
    <mergeCell ref="DG3:DH3"/>
    <mergeCell ref="DO3:DP3"/>
    <mergeCell ref="DW3:DX3"/>
    <mergeCell ref="EE3:EF3"/>
    <mergeCell ref="EM3:EN3"/>
    <mergeCell ref="EU3:EV3"/>
    <mergeCell ref="FC3:FD3"/>
    <mergeCell ref="FK3:FL3"/>
    <mergeCell ref="FS3:FT3"/>
    <mergeCell ref="GA3:GB3"/>
    <mergeCell ref="GI3:GJ3"/>
    <mergeCell ref="GQ3:GR3"/>
    <mergeCell ref="GY3:GZ3"/>
    <mergeCell ref="HG3:HH3"/>
    <mergeCell ref="HO3:HP3"/>
    <mergeCell ref="HW3:HX3"/>
    <mergeCell ref="IE3:IF3"/>
    <mergeCell ref="IM3:IN3"/>
    <mergeCell ref="IU3:IV3"/>
    <mergeCell ref="G4:H4"/>
    <mergeCell ref="O4:P4"/>
    <mergeCell ref="W4:X4"/>
    <mergeCell ref="AE4:AF4"/>
    <mergeCell ref="AM4:AN4"/>
    <mergeCell ref="AU4:AV4"/>
    <mergeCell ref="BC4:BD4"/>
    <mergeCell ref="BK4:BL4"/>
    <mergeCell ref="BS4:BT4"/>
    <mergeCell ref="CA4:CB4"/>
    <mergeCell ref="CI4:CJ4"/>
    <mergeCell ref="CQ4:CR4"/>
    <mergeCell ref="GI4:GJ4"/>
    <mergeCell ref="CY4:CZ4"/>
    <mergeCell ref="DG4:DH4"/>
    <mergeCell ref="DO4:DP4"/>
    <mergeCell ref="DW4:DX4"/>
    <mergeCell ref="EE4:EF4"/>
    <mergeCell ref="EM4:EN4"/>
    <mergeCell ref="GY4:GZ4"/>
    <mergeCell ref="HG4:HH4"/>
    <mergeCell ref="HO4:HP4"/>
    <mergeCell ref="HW4:HX4"/>
    <mergeCell ref="IE4:IF4"/>
    <mergeCell ref="EU4:EV4"/>
    <mergeCell ref="FC4:FD4"/>
    <mergeCell ref="FK4:FL4"/>
    <mergeCell ref="FS4:FT4"/>
    <mergeCell ref="GA4:GB4"/>
    <mergeCell ref="IM4:IN4"/>
    <mergeCell ref="IU4:IV4"/>
    <mergeCell ref="O5:P5"/>
    <mergeCell ref="W5:X5"/>
    <mergeCell ref="AE5:AF5"/>
    <mergeCell ref="AM5:AN5"/>
    <mergeCell ref="AU5:AV5"/>
    <mergeCell ref="BC5:BD5"/>
    <mergeCell ref="BK5:BL5"/>
    <mergeCell ref="GQ4:GR4"/>
    <mergeCell ref="BS5:BT5"/>
    <mergeCell ref="CA5:CB5"/>
    <mergeCell ref="CI5:CJ5"/>
    <mergeCell ref="CQ5:CR5"/>
    <mergeCell ref="CY5:CZ5"/>
    <mergeCell ref="DG5:DH5"/>
    <mergeCell ref="DO5:DP5"/>
    <mergeCell ref="DW5:DX5"/>
    <mergeCell ref="EE5:EF5"/>
    <mergeCell ref="EM5:EN5"/>
    <mergeCell ref="EU5:EV5"/>
    <mergeCell ref="FC5:FD5"/>
    <mergeCell ref="FK5:FL5"/>
    <mergeCell ref="FS5:FT5"/>
    <mergeCell ref="GA5:GB5"/>
    <mergeCell ref="GI5:GJ5"/>
    <mergeCell ref="GQ5:GR5"/>
    <mergeCell ref="GY5:GZ5"/>
    <mergeCell ref="HG5:HH5"/>
    <mergeCell ref="HO5:HP5"/>
    <mergeCell ref="HW5:HX5"/>
    <mergeCell ref="IE5:IF5"/>
    <mergeCell ref="IM5:IN5"/>
    <mergeCell ref="IU5:IV5"/>
    <mergeCell ref="G6:H6"/>
    <mergeCell ref="O6:P6"/>
    <mergeCell ref="W6:X6"/>
    <mergeCell ref="AE6:AF6"/>
    <mergeCell ref="AM6:AN6"/>
    <mergeCell ref="AU6:AV6"/>
    <mergeCell ref="BC6:BD6"/>
    <mergeCell ref="BK6:BL6"/>
    <mergeCell ref="BS6:BT6"/>
    <mergeCell ref="CA6:CB6"/>
    <mergeCell ref="CI6:CJ6"/>
    <mergeCell ref="CQ6:CR6"/>
    <mergeCell ref="CY6:CZ6"/>
    <mergeCell ref="DG6:DH6"/>
    <mergeCell ref="DO6:DP6"/>
    <mergeCell ref="DW6:DX6"/>
    <mergeCell ref="EE6:EF6"/>
    <mergeCell ref="EM6:EN6"/>
    <mergeCell ref="HW6:HX6"/>
    <mergeCell ref="IE6:IF6"/>
    <mergeCell ref="EU6:EV6"/>
    <mergeCell ref="FC6:FD6"/>
    <mergeCell ref="FK6:FL6"/>
    <mergeCell ref="FS6:FT6"/>
    <mergeCell ref="GA6:GB6"/>
    <mergeCell ref="GI6:GJ6"/>
    <mergeCell ref="IM6:IN6"/>
    <mergeCell ref="IU6:IV6"/>
    <mergeCell ref="A8:H8"/>
    <mergeCell ref="A9:H9"/>
    <mergeCell ref="A10:H10"/>
    <mergeCell ref="A11:H11"/>
    <mergeCell ref="GQ6:GR6"/>
    <mergeCell ref="GY6:GZ6"/>
    <mergeCell ref="HG6:HH6"/>
    <mergeCell ref="HO6:HP6"/>
    <mergeCell ref="A14:B14"/>
    <mergeCell ref="C14:H14"/>
    <mergeCell ref="A15:A16"/>
    <mergeCell ref="B15:B16"/>
    <mergeCell ref="C15:C16"/>
    <mergeCell ref="F15:G15"/>
    <mergeCell ref="H15:H16"/>
    <mergeCell ref="F16:G16"/>
    <mergeCell ref="H17:H19"/>
    <mergeCell ref="A20:A22"/>
    <mergeCell ref="B20:B22"/>
    <mergeCell ref="C20:C22"/>
    <mergeCell ref="D20:D21"/>
    <mergeCell ref="H20:H22"/>
    <mergeCell ref="F17:G17"/>
    <mergeCell ref="A17:A19"/>
    <mergeCell ref="B17:B19"/>
    <mergeCell ref="F18:G18"/>
    <mergeCell ref="C23:H23"/>
    <mergeCell ref="H24:H36"/>
    <mergeCell ref="A37:A38"/>
    <mergeCell ref="B37:B38"/>
    <mergeCell ref="A39:H39"/>
    <mergeCell ref="A40:B40"/>
    <mergeCell ref="C40:H40"/>
    <mergeCell ref="A23:A36"/>
    <mergeCell ref="B23:B36"/>
    <mergeCell ref="A41:A43"/>
    <mergeCell ref="B41:B43"/>
    <mergeCell ref="C41:C43"/>
    <mergeCell ref="F41:G41"/>
    <mergeCell ref="H41:H43"/>
    <mergeCell ref="C44:H44"/>
    <mergeCell ref="F42:G42"/>
    <mergeCell ref="F43:G43"/>
    <mergeCell ref="C54:H54"/>
    <mergeCell ref="C68:H68"/>
    <mergeCell ref="F73:G73"/>
    <mergeCell ref="H78:H79"/>
    <mergeCell ref="F80:G80"/>
    <mergeCell ref="A81:A83"/>
    <mergeCell ref="B81:B83"/>
    <mergeCell ref="F76:G76"/>
    <mergeCell ref="H59:H61"/>
    <mergeCell ref="C63:C6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421875" style="12" customWidth="1"/>
    <col min="2" max="2" width="12.7109375" style="12" customWidth="1"/>
    <col min="3" max="3" width="76.00390625" style="12" customWidth="1"/>
    <col min="4" max="4" width="15.140625" style="12" customWidth="1"/>
    <col min="5" max="5" width="23.421875" style="12" customWidth="1"/>
    <col min="6" max="6" width="15.57421875" style="12" customWidth="1"/>
    <col min="7" max="7" width="15.57421875" style="15" customWidth="1"/>
    <col min="8" max="8" width="79.7109375" style="12" customWidth="1"/>
    <col min="9" max="16384" width="9.140625" style="13" customWidth="1"/>
  </cols>
  <sheetData>
    <row r="1" spans="1:8" s="23" customFormat="1" ht="15.75">
      <c r="A1" s="21"/>
      <c r="B1" s="22"/>
      <c r="C1" s="22"/>
      <c r="G1" s="104"/>
      <c r="H1" s="12"/>
    </row>
    <row r="2" spans="1:8" s="23" customFormat="1" ht="15.75">
      <c r="A2" s="21"/>
      <c r="B2" s="22"/>
      <c r="C2" s="22"/>
      <c r="G2" s="398" t="s">
        <v>0</v>
      </c>
      <c r="H2" s="398"/>
    </row>
    <row r="3" spans="1:8" s="23" customFormat="1" ht="15.75">
      <c r="A3" s="21"/>
      <c r="B3" s="22"/>
      <c r="C3" s="22"/>
      <c r="G3" s="399" t="s">
        <v>1</v>
      </c>
      <c r="H3" s="399"/>
    </row>
    <row r="4" spans="1:8" s="23" customFormat="1" ht="15.75">
      <c r="A4" s="21"/>
      <c r="B4" s="22"/>
      <c r="C4" s="22"/>
      <c r="G4" s="400" t="s">
        <v>2</v>
      </c>
      <c r="H4" s="400"/>
    </row>
    <row r="5" spans="1:8" s="23" customFormat="1" ht="15.75">
      <c r="A5" s="21"/>
      <c r="B5" s="22"/>
      <c r="C5" s="22"/>
      <c r="F5" s="123"/>
      <c r="G5" s="114"/>
      <c r="H5" s="3"/>
    </row>
    <row r="6" spans="1:8" s="23" customFormat="1" ht="15.75">
      <c r="A6" s="21"/>
      <c r="B6" s="22"/>
      <c r="C6" s="22"/>
      <c r="G6" s="402" t="s">
        <v>3</v>
      </c>
      <c r="H6" s="402"/>
    </row>
    <row r="7" spans="1:8" s="23" customFormat="1" ht="15.75">
      <c r="A7" s="21"/>
      <c r="B7" s="22"/>
      <c r="C7" s="22"/>
      <c r="G7" s="106"/>
      <c r="H7" s="124"/>
    </row>
    <row r="8" spans="1:8" ht="15.75">
      <c r="A8" s="396" t="s">
        <v>4</v>
      </c>
      <c r="B8" s="396"/>
      <c r="C8" s="396"/>
      <c r="D8" s="396"/>
      <c r="E8" s="396"/>
      <c r="F8" s="396"/>
      <c r="G8" s="396"/>
      <c r="H8" s="396"/>
    </row>
    <row r="9" spans="1:8" ht="15.75">
      <c r="A9" s="396" t="s">
        <v>624</v>
      </c>
      <c r="B9" s="396"/>
      <c r="C9" s="396"/>
      <c r="D9" s="396"/>
      <c r="E9" s="396"/>
      <c r="F9" s="396"/>
      <c r="G9" s="396"/>
      <c r="H9" s="396"/>
    </row>
    <row r="10" spans="1:8" ht="15.75">
      <c r="A10" s="396" t="s">
        <v>650</v>
      </c>
      <c r="B10" s="396"/>
      <c r="C10" s="396"/>
      <c r="D10" s="396"/>
      <c r="E10" s="396"/>
      <c r="F10" s="396"/>
      <c r="G10" s="396"/>
      <c r="H10" s="396"/>
    </row>
    <row r="11" spans="1:8" ht="15.75" customHeight="1">
      <c r="A11" s="396" t="s">
        <v>653</v>
      </c>
      <c r="B11" s="396"/>
      <c r="C11" s="396"/>
      <c r="D11" s="396"/>
      <c r="E11" s="396"/>
      <c r="F11" s="396"/>
      <c r="G11" s="396"/>
      <c r="H11" s="396"/>
    </row>
    <row r="12" spans="1:8" ht="15.75">
      <c r="A12" s="49"/>
      <c r="B12" s="49"/>
      <c r="C12" s="49"/>
      <c r="D12" s="49"/>
      <c r="E12" s="49"/>
      <c r="F12" s="49"/>
      <c r="G12" s="49"/>
      <c r="H12" s="49"/>
    </row>
    <row r="13" spans="1:8" ht="47.25">
      <c r="A13" s="128" t="s">
        <v>5</v>
      </c>
      <c r="B13" s="128" t="s">
        <v>6</v>
      </c>
      <c r="C13" s="128" t="s">
        <v>7</v>
      </c>
      <c r="D13" s="128" t="s">
        <v>8</v>
      </c>
      <c r="E13" s="128" t="s">
        <v>9</v>
      </c>
      <c r="F13" s="128" t="s">
        <v>10</v>
      </c>
      <c r="G13" s="129" t="s">
        <v>11</v>
      </c>
      <c r="H13" s="304" t="s">
        <v>12</v>
      </c>
    </row>
    <row r="14" spans="1:8" ht="15.75" customHeight="1">
      <c r="A14" s="712" t="s">
        <v>13</v>
      </c>
      <c r="B14" s="712"/>
      <c r="C14" s="712"/>
      <c r="D14" s="712"/>
      <c r="E14" s="712"/>
      <c r="F14" s="712"/>
      <c r="G14" s="712"/>
      <c r="H14" s="712"/>
    </row>
    <row r="15" spans="1:8" ht="15.75" customHeight="1">
      <c r="A15" s="686" t="s">
        <v>14</v>
      </c>
      <c r="B15" s="686"/>
      <c r="C15" s="712" t="s">
        <v>15</v>
      </c>
      <c r="D15" s="712"/>
      <c r="E15" s="712"/>
      <c r="F15" s="712"/>
      <c r="G15" s="712"/>
      <c r="H15" s="712"/>
    </row>
    <row r="16" spans="1:8" ht="15.75" customHeight="1">
      <c r="A16" s="685" t="s">
        <v>16</v>
      </c>
      <c r="B16" s="686" t="s">
        <v>17</v>
      </c>
      <c r="C16" s="797" t="s">
        <v>18</v>
      </c>
      <c r="D16" s="685" t="s">
        <v>19</v>
      </c>
      <c r="E16" s="130" t="s">
        <v>20</v>
      </c>
      <c r="F16" s="685" t="s">
        <v>21</v>
      </c>
      <c r="G16" s="685"/>
      <c r="H16" s="793" t="s">
        <v>22</v>
      </c>
    </row>
    <row r="17" spans="1:8" ht="15.75" customHeight="1">
      <c r="A17" s="685"/>
      <c r="B17" s="686"/>
      <c r="C17" s="797"/>
      <c r="D17" s="685"/>
      <c r="E17" s="130" t="s">
        <v>23</v>
      </c>
      <c r="F17" s="685" t="s">
        <v>21</v>
      </c>
      <c r="G17" s="685"/>
      <c r="H17" s="794"/>
    </row>
    <row r="18" spans="1:8" ht="15.75">
      <c r="A18" s="685"/>
      <c r="B18" s="686"/>
      <c r="C18" s="797"/>
      <c r="D18" s="131" t="s">
        <v>24</v>
      </c>
      <c r="E18" s="130"/>
      <c r="F18" s="685" t="s">
        <v>21</v>
      </c>
      <c r="G18" s="685"/>
      <c r="H18" s="795"/>
    </row>
    <row r="19" spans="1:8" ht="15.75" customHeight="1">
      <c r="A19" s="685" t="s">
        <v>25</v>
      </c>
      <c r="B19" s="686" t="s">
        <v>26</v>
      </c>
      <c r="C19" s="797" t="s">
        <v>27</v>
      </c>
      <c r="D19" s="685" t="s">
        <v>19</v>
      </c>
      <c r="E19" s="130" t="s">
        <v>20</v>
      </c>
      <c r="F19" s="685" t="s">
        <v>21</v>
      </c>
      <c r="G19" s="685"/>
      <c r="H19" s="793" t="s">
        <v>28</v>
      </c>
    </row>
    <row r="20" spans="1:8" ht="15.75" customHeight="1">
      <c r="A20" s="685"/>
      <c r="B20" s="686"/>
      <c r="C20" s="797"/>
      <c r="D20" s="685"/>
      <c r="E20" s="130" t="s">
        <v>23</v>
      </c>
      <c r="F20" s="685" t="s">
        <v>21</v>
      </c>
      <c r="G20" s="685"/>
      <c r="H20" s="794"/>
    </row>
    <row r="21" spans="1:8" ht="15.75">
      <c r="A21" s="685"/>
      <c r="B21" s="686"/>
      <c r="C21" s="797"/>
      <c r="D21" s="131" t="s">
        <v>24</v>
      </c>
      <c r="E21" s="130"/>
      <c r="F21" s="685" t="s">
        <v>21</v>
      </c>
      <c r="G21" s="685"/>
      <c r="H21" s="795"/>
    </row>
    <row r="22" spans="1:8" ht="15.75" customHeight="1">
      <c r="A22" s="685" t="s">
        <v>29</v>
      </c>
      <c r="B22" s="686" t="s">
        <v>30</v>
      </c>
      <c r="C22" s="797" t="s">
        <v>31</v>
      </c>
      <c r="D22" s="685" t="s">
        <v>19</v>
      </c>
      <c r="E22" s="130" t="s">
        <v>20</v>
      </c>
      <c r="F22" s="685" t="s">
        <v>21</v>
      </c>
      <c r="G22" s="685"/>
      <c r="H22" s="793" t="s">
        <v>28</v>
      </c>
    </row>
    <row r="23" spans="1:8" ht="15.75" customHeight="1">
      <c r="A23" s="685"/>
      <c r="B23" s="686"/>
      <c r="C23" s="797"/>
      <c r="D23" s="685"/>
      <c r="E23" s="130" t="s">
        <v>23</v>
      </c>
      <c r="F23" s="685" t="s">
        <v>21</v>
      </c>
      <c r="G23" s="685"/>
      <c r="H23" s="794"/>
    </row>
    <row r="24" spans="1:8" ht="15.75">
      <c r="A24" s="685"/>
      <c r="B24" s="686"/>
      <c r="C24" s="797"/>
      <c r="D24" s="131" t="s">
        <v>24</v>
      </c>
      <c r="E24" s="130"/>
      <c r="F24" s="685" t="s">
        <v>21</v>
      </c>
      <c r="G24" s="685"/>
      <c r="H24" s="795"/>
    </row>
    <row r="25" spans="1:8" ht="15.75" customHeight="1">
      <c r="A25" s="696" t="s">
        <v>32</v>
      </c>
      <c r="B25" s="699" t="s">
        <v>33</v>
      </c>
      <c r="C25" s="693" t="s">
        <v>34</v>
      </c>
      <c r="D25" s="695"/>
      <c r="E25" s="695"/>
      <c r="F25" s="695"/>
      <c r="G25" s="695"/>
      <c r="H25" s="694"/>
    </row>
    <row r="26" spans="1:8" ht="15.75" customHeight="1">
      <c r="A26" s="697"/>
      <c r="B26" s="700"/>
      <c r="C26" s="696" t="s">
        <v>530</v>
      </c>
      <c r="D26" s="130" t="s">
        <v>19</v>
      </c>
      <c r="E26" s="130" t="s">
        <v>20</v>
      </c>
      <c r="F26" s="244">
        <v>3361</v>
      </c>
      <c r="G26" s="156">
        <f aca="true" t="shared" si="0" ref="G26:G73">F26*1.2</f>
        <v>4033.2</v>
      </c>
      <c r="H26" s="790" t="s">
        <v>716</v>
      </c>
    </row>
    <row r="27" spans="1:8" ht="15.75" customHeight="1">
      <c r="A27" s="697"/>
      <c r="B27" s="700"/>
      <c r="C27" s="698"/>
      <c r="D27" s="130" t="s">
        <v>19</v>
      </c>
      <c r="E27" s="130" t="s">
        <v>23</v>
      </c>
      <c r="F27" s="244">
        <v>5994</v>
      </c>
      <c r="G27" s="156">
        <f t="shared" si="0"/>
        <v>7192.8</v>
      </c>
      <c r="H27" s="796"/>
    </row>
    <row r="28" spans="1:8" ht="15.75">
      <c r="A28" s="697"/>
      <c r="B28" s="700"/>
      <c r="C28" s="696" t="s">
        <v>295</v>
      </c>
      <c r="D28" s="130" t="s">
        <v>19</v>
      </c>
      <c r="E28" s="130" t="s">
        <v>20</v>
      </c>
      <c r="F28" s="244">
        <v>4202</v>
      </c>
      <c r="G28" s="156">
        <f t="shared" si="0"/>
        <v>5042.4</v>
      </c>
      <c r="H28" s="796"/>
    </row>
    <row r="29" spans="1:8" ht="15.75">
      <c r="A29" s="697"/>
      <c r="B29" s="700"/>
      <c r="C29" s="698"/>
      <c r="D29" s="130" t="s">
        <v>19</v>
      </c>
      <c r="E29" s="130" t="s">
        <v>23</v>
      </c>
      <c r="F29" s="244">
        <v>6257</v>
      </c>
      <c r="G29" s="156">
        <f t="shared" si="0"/>
        <v>7508.4</v>
      </c>
      <c r="H29" s="796"/>
    </row>
    <row r="30" spans="1:8" ht="15.75">
      <c r="A30" s="697"/>
      <c r="B30" s="700"/>
      <c r="C30" s="696" t="s">
        <v>296</v>
      </c>
      <c r="D30" s="130" t="s">
        <v>19</v>
      </c>
      <c r="E30" s="130" t="s">
        <v>20</v>
      </c>
      <c r="F30" s="244">
        <v>4789</v>
      </c>
      <c r="G30" s="156">
        <f t="shared" si="0"/>
        <v>5746.8</v>
      </c>
      <c r="H30" s="796"/>
    </row>
    <row r="31" spans="1:8" ht="15.75">
      <c r="A31" s="697"/>
      <c r="B31" s="700"/>
      <c r="C31" s="698"/>
      <c r="D31" s="130" t="s">
        <v>19</v>
      </c>
      <c r="E31" s="130" t="s">
        <v>23</v>
      </c>
      <c r="F31" s="244">
        <v>6572</v>
      </c>
      <c r="G31" s="156">
        <f t="shared" si="0"/>
        <v>7886.4</v>
      </c>
      <c r="H31" s="796"/>
    </row>
    <row r="32" spans="1:8" ht="15.75">
      <c r="A32" s="697"/>
      <c r="B32" s="700"/>
      <c r="C32" s="696" t="s">
        <v>229</v>
      </c>
      <c r="D32" s="130" t="s">
        <v>19</v>
      </c>
      <c r="E32" s="130" t="s">
        <v>20</v>
      </c>
      <c r="F32" s="244">
        <v>6648</v>
      </c>
      <c r="G32" s="156">
        <f t="shared" si="0"/>
        <v>7977.599999999999</v>
      </c>
      <c r="H32" s="796"/>
    </row>
    <row r="33" spans="1:8" ht="15.75">
      <c r="A33" s="697"/>
      <c r="B33" s="700"/>
      <c r="C33" s="698"/>
      <c r="D33" s="130" t="s">
        <v>19</v>
      </c>
      <c r="E33" s="130" t="s">
        <v>23</v>
      </c>
      <c r="F33" s="244">
        <v>7530</v>
      </c>
      <c r="G33" s="156">
        <f t="shared" si="0"/>
        <v>9036</v>
      </c>
      <c r="H33" s="796"/>
    </row>
    <row r="34" spans="1:8" ht="15.75">
      <c r="A34" s="697"/>
      <c r="B34" s="700"/>
      <c r="C34" s="696" t="s">
        <v>531</v>
      </c>
      <c r="D34" s="130" t="s">
        <v>19</v>
      </c>
      <c r="E34" s="130" t="s">
        <v>20</v>
      </c>
      <c r="F34" s="244">
        <v>6712</v>
      </c>
      <c r="G34" s="156">
        <f t="shared" si="0"/>
        <v>8054.4</v>
      </c>
      <c r="H34" s="796"/>
    </row>
    <row r="35" spans="1:8" ht="15.75">
      <c r="A35" s="697"/>
      <c r="B35" s="700"/>
      <c r="C35" s="698"/>
      <c r="D35" s="130" t="s">
        <v>19</v>
      </c>
      <c r="E35" s="130" t="s">
        <v>23</v>
      </c>
      <c r="F35" s="244">
        <v>7884</v>
      </c>
      <c r="G35" s="156">
        <f t="shared" si="0"/>
        <v>9460.8</v>
      </c>
      <c r="H35" s="796"/>
    </row>
    <row r="36" spans="1:8" ht="15.75">
      <c r="A36" s="697"/>
      <c r="B36" s="700"/>
      <c r="C36" s="696" t="s">
        <v>532</v>
      </c>
      <c r="D36" s="130" t="s">
        <v>19</v>
      </c>
      <c r="E36" s="130" t="s">
        <v>20</v>
      </c>
      <c r="F36" s="244">
        <v>6894</v>
      </c>
      <c r="G36" s="156">
        <f t="shared" si="0"/>
        <v>8272.8</v>
      </c>
      <c r="H36" s="796"/>
    </row>
    <row r="37" spans="1:8" ht="15.75">
      <c r="A37" s="697"/>
      <c r="B37" s="700"/>
      <c r="C37" s="698"/>
      <c r="D37" s="130" t="s">
        <v>19</v>
      </c>
      <c r="E37" s="130" t="s">
        <v>23</v>
      </c>
      <c r="F37" s="156">
        <v>8562</v>
      </c>
      <c r="G37" s="156">
        <f t="shared" si="0"/>
        <v>10274.4</v>
      </c>
      <c r="H37" s="796"/>
    </row>
    <row r="38" spans="1:8" ht="15.75">
      <c r="A38" s="697"/>
      <c r="B38" s="700"/>
      <c r="C38" s="696" t="s">
        <v>340</v>
      </c>
      <c r="D38" s="130" t="s">
        <v>19</v>
      </c>
      <c r="E38" s="130" t="s">
        <v>20</v>
      </c>
      <c r="F38" s="156">
        <v>7243</v>
      </c>
      <c r="G38" s="156">
        <f t="shared" si="0"/>
        <v>8691.6</v>
      </c>
      <c r="H38" s="796"/>
    </row>
    <row r="39" spans="1:8" ht="15.75">
      <c r="A39" s="697"/>
      <c r="B39" s="700"/>
      <c r="C39" s="698"/>
      <c r="D39" s="130" t="s">
        <v>19</v>
      </c>
      <c r="E39" s="130" t="s">
        <v>23</v>
      </c>
      <c r="F39" s="156">
        <v>8703</v>
      </c>
      <c r="G39" s="156">
        <f t="shared" si="0"/>
        <v>10443.6</v>
      </c>
      <c r="H39" s="796"/>
    </row>
    <row r="40" spans="1:8" ht="15.75">
      <c r="A40" s="697"/>
      <c r="B40" s="700"/>
      <c r="C40" s="696" t="s">
        <v>533</v>
      </c>
      <c r="D40" s="130" t="s">
        <v>19</v>
      </c>
      <c r="E40" s="130" t="s">
        <v>20</v>
      </c>
      <c r="F40" s="156">
        <v>7603</v>
      </c>
      <c r="G40" s="156">
        <f t="shared" si="0"/>
        <v>9123.6</v>
      </c>
      <c r="H40" s="796"/>
    </row>
    <row r="41" spans="1:8" ht="15.75">
      <c r="A41" s="697"/>
      <c r="B41" s="700"/>
      <c r="C41" s="698"/>
      <c r="D41" s="130" t="s">
        <v>19</v>
      </c>
      <c r="E41" s="130" t="s">
        <v>23</v>
      </c>
      <c r="F41" s="156">
        <v>9033</v>
      </c>
      <c r="G41" s="156">
        <f t="shared" si="0"/>
        <v>10839.6</v>
      </c>
      <c r="H41" s="796"/>
    </row>
    <row r="42" spans="1:8" ht="15.75">
      <c r="A42" s="697"/>
      <c r="B42" s="700"/>
      <c r="C42" s="696" t="s">
        <v>534</v>
      </c>
      <c r="D42" s="130" t="s">
        <v>19</v>
      </c>
      <c r="E42" s="130" t="s">
        <v>20</v>
      </c>
      <c r="F42" s="244">
        <v>7861</v>
      </c>
      <c r="G42" s="156">
        <f t="shared" si="0"/>
        <v>9433.199999999999</v>
      </c>
      <c r="H42" s="796"/>
    </row>
    <row r="43" spans="1:8" ht="15.75">
      <c r="A43" s="697"/>
      <c r="B43" s="700"/>
      <c r="C43" s="698"/>
      <c r="D43" s="130" t="s">
        <v>19</v>
      </c>
      <c r="E43" s="130" t="s">
        <v>23</v>
      </c>
      <c r="F43" s="244">
        <v>9258</v>
      </c>
      <c r="G43" s="156">
        <f t="shared" si="0"/>
        <v>11109.6</v>
      </c>
      <c r="H43" s="796"/>
    </row>
    <row r="44" spans="1:8" ht="15.75">
      <c r="A44" s="697"/>
      <c r="B44" s="700"/>
      <c r="C44" s="696" t="s">
        <v>535</v>
      </c>
      <c r="D44" s="130" t="s">
        <v>19</v>
      </c>
      <c r="E44" s="130" t="s">
        <v>20</v>
      </c>
      <c r="F44" s="244">
        <v>8134</v>
      </c>
      <c r="G44" s="156">
        <f t="shared" si="0"/>
        <v>9760.8</v>
      </c>
      <c r="H44" s="796"/>
    </row>
    <row r="45" spans="1:8" ht="15.75">
      <c r="A45" s="697"/>
      <c r="B45" s="700"/>
      <c r="C45" s="698"/>
      <c r="D45" s="130" t="s">
        <v>19</v>
      </c>
      <c r="E45" s="130" t="s">
        <v>23</v>
      </c>
      <c r="F45" s="244">
        <v>11263</v>
      </c>
      <c r="G45" s="156">
        <f t="shared" si="0"/>
        <v>13515.6</v>
      </c>
      <c r="H45" s="796"/>
    </row>
    <row r="46" spans="1:8" ht="15.75">
      <c r="A46" s="697"/>
      <c r="B46" s="700"/>
      <c r="C46" s="696" t="s">
        <v>536</v>
      </c>
      <c r="D46" s="130" t="s">
        <v>19</v>
      </c>
      <c r="E46" s="130" t="s">
        <v>20</v>
      </c>
      <c r="F46" s="244">
        <v>12669</v>
      </c>
      <c r="G46" s="156">
        <f t="shared" si="0"/>
        <v>15202.8</v>
      </c>
      <c r="H46" s="796"/>
    </row>
    <row r="47" spans="1:8" ht="15.75">
      <c r="A47" s="697"/>
      <c r="B47" s="700"/>
      <c r="C47" s="698"/>
      <c r="D47" s="130" t="s">
        <v>19</v>
      </c>
      <c r="E47" s="130" t="s">
        <v>23</v>
      </c>
      <c r="F47" s="244">
        <v>17922</v>
      </c>
      <c r="G47" s="156">
        <f t="shared" si="0"/>
        <v>21506.399999999998</v>
      </c>
      <c r="H47" s="796"/>
    </row>
    <row r="48" spans="1:8" ht="15.75">
      <c r="A48" s="697"/>
      <c r="B48" s="700"/>
      <c r="C48" s="696" t="s">
        <v>537</v>
      </c>
      <c r="D48" s="130" t="s">
        <v>19</v>
      </c>
      <c r="E48" s="130" t="s">
        <v>20</v>
      </c>
      <c r="F48" s="244">
        <v>18142</v>
      </c>
      <c r="G48" s="156">
        <f t="shared" si="0"/>
        <v>21770.399999999998</v>
      </c>
      <c r="H48" s="796"/>
    </row>
    <row r="49" spans="1:8" ht="15.75">
      <c r="A49" s="697"/>
      <c r="B49" s="700"/>
      <c r="C49" s="698"/>
      <c r="D49" s="130" t="s">
        <v>19</v>
      </c>
      <c r="E49" s="130" t="s">
        <v>23</v>
      </c>
      <c r="F49" s="244">
        <v>25692</v>
      </c>
      <c r="G49" s="156">
        <f t="shared" si="0"/>
        <v>30830.399999999998</v>
      </c>
      <c r="H49" s="796"/>
    </row>
    <row r="50" spans="1:8" ht="15.75">
      <c r="A50" s="697"/>
      <c r="B50" s="700"/>
      <c r="C50" s="696" t="s">
        <v>538</v>
      </c>
      <c r="D50" s="130" t="s">
        <v>19</v>
      </c>
      <c r="E50" s="130" t="s">
        <v>20</v>
      </c>
      <c r="F50" s="244">
        <v>23614</v>
      </c>
      <c r="G50" s="156">
        <f t="shared" si="0"/>
        <v>28336.8</v>
      </c>
      <c r="H50" s="796"/>
    </row>
    <row r="51" spans="1:8" ht="15.75">
      <c r="A51" s="697"/>
      <c r="B51" s="700"/>
      <c r="C51" s="698"/>
      <c r="D51" s="130" t="s">
        <v>19</v>
      </c>
      <c r="E51" s="130" t="s">
        <v>23</v>
      </c>
      <c r="F51" s="244">
        <v>33464</v>
      </c>
      <c r="G51" s="156">
        <f t="shared" si="0"/>
        <v>40156.799999999996</v>
      </c>
      <c r="H51" s="796"/>
    </row>
    <row r="52" spans="1:8" ht="15.75">
      <c r="A52" s="697"/>
      <c r="B52" s="700"/>
      <c r="C52" s="696" t="s">
        <v>539</v>
      </c>
      <c r="D52" s="130" t="s">
        <v>19</v>
      </c>
      <c r="E52" s="130" t="s">
        <v>20</v>
      </c>
      <c r="F52" s="244">
        <v>29085</v>
      </c>
      <c r="G52" s="156">
        <f t="shared" si="0"/>
        <v>34902</v>
      </c>
      <c r="H52" s="796"/>
    </row>
    <row r="53" spans="1:8" ht="15.75">
      <c r="A53" s="697"/>
      <c r="B53" s="700"/>
      <c r="C53" s="698"/>
      <c r="D53" s="130" t="s">
        <v>19</v>
      </c>
      <c r="E53" s="130" t="s">
        <v>23</v>
      </c>
      <c r="F53" s="244">
        <v>41234</v>
      </c>
      <c r="G53" s="156">
        <f t="shared" si="0"/>
        <v>49480.799999999996</v>
      </c>
      <c r="H53" s="796"/>
    </row>
    <row r="54" spans="1:8" ht="15.75">
      <c r="A54" s="697"/>
      <c r="B54" s="700"/>
      <c r="C54" s="696" t="s">
        <v>540</v>
      </c>
      <c r="D54" s="130" t="s">
        <v>19</v>
      </c>
      <c r="E54" s="130" t="s">
        <v>20</v>
      </c>
      <c r="F54" s="244">
        <v>34558</v>
      </c>
      <c r="G54" s="156">
        <f t="shared" si="0"/>
        <v>41469.6</v>
      </c>
      <c r="H54" s="796"/>
    </row>
    <row r="55" spans="1:8" ht="15.75">
      <c r="A55" s="697"/>
      <c r="B55" s="700"/>
      <c r="C55" s="698"/>
      <c r="D55" s="130" t="s">
        <v>19</v>
      </c>
      <c r="E55" s="130" t="s">
        <v>23</v>
      </c>
      <c r="F55" s="244">
        <v>49004</v>
      </c>
      <c r="G55" s="156">
        <f t="shared" si="0"/>
        <v>58804.799999999996</v>
      </c>
      <c r="H55" s="796"/>
    </row>
    <row r="56" spans="1:8" ht="15.75">
      <c r="A56" s="697"/>
      <c r="B56" s="700"/>
      <c r="C56" s="696" t="s">
        <v>541</v>
      </c>
      <c r="D56" s="130" t="s">
        <v>19</v>
      </c>
      <c r="E56" s="130" t="s">
        <v>20</v>
      </c>
      <c r="F56" s="156">
        <v>40031</v>
      </c>
      <c r="G56" s="156">
        <f t="shared" si="0"/>
        <v>48037.2</v>
      </c>
      <c r="H56" s="796"/>
    </row>
    <row r="57" spans="1:8" ht="15.75">
      <c r="A57" s="697"/>
      <c r="B57" s="700"/>
      <c r="C57" s="698"/>
      <c r="D57" s="130" t="s">
        <v>19</v>
      </c>
      <c r="E57" s="130" t="s">
        <v>23</v>
      </c>
      <c r="F57" s="156">
        <v>56776</v>
      </c>
      <c r="G57" s="156">
        <f t="shared" si="0"/>
        <v>68131.2</v>
      </c>
      <c r="H57" s="796"/>
    </row>
    <row r="58" spans="1:8" ht="15.75">
      <c r="A58" s="697"/>
      <c r="B58" s="700"/>
      <c r="C58" s="696" t="s">
        <v>542</v>
      </c>
      <c r="D58" s="130" t="s">
        <v>19</v>
      </c>
      <c r="E58" s="130" t="s">
        <v>20</v>
      </c>
      <c r="F58" s="156">
        <v>45503</v>
      </c>
      <c r="G58" s="156">
        <f t="shared" si="0"/>
        <v>54603.6</v>
      </c>
      <c r="H58" s="796"/>
    </row>
    <row r="59" spans="1:8" ht="15.75">
      <c r="A59" s="697"/>
      <c r="B59" s="700"/>
      <c r="C59" s="698"/>
      <c r="D59" s="130" t="s">
        <v>19</v>
      </c>
      <c r="E59" s="130" t="s">
        <v>23</v>
      </c>
      <c r="F59" s="156">
        <v>64546</v>
      </c>
      <c r="G59" s="156">
        <f t="shared" si="0"/>
        <v>77455.2</v>
      </c>
      <c r="H59" s="796"/>
    </row>
    <row r="60" spans="1:8" ht="15.75">
      <c r="A60" s="697"/>
      <c r="B60" s="700"/>
      <c r="C60" s="696" t="s">
        <v>543</v>
      </c>
      <c r="D60" s="130" t="s">
        <v>19</v>
      </c>
      <c r="E60" s="130" t="s">
        <v>20</v>
      </c>
      <c r="F60" s="244">
        <v>50974</v>
      </c>
      <c r="G60" s="156">
        <f t="shared" si="0"/>
        <v>61168.799999999996</v>
      </c>
      <c r="H60" s="796"/>
    </row>
    <row r="61" spans="1:8" ht="15.75">
      <c r="A61" s="697"/>
      <c r="B61" s="700"/>
      <c r="C61" s="698"/>
      <c r="D61" s="130" t="s">
        <v>19</v>
      </c>
      <c r="E61" s="130" t="s">
        <v>23</v>
      </c>
      <c r="F61" s="244">
        <v>72317</v>
      </c>
      <c r="G61" s="156">
        <f t="shared" si="0"/>
        <v>86780.4</v>
      </c>
      <c r="H61" s="796"/>
    </row>
    <row r="62" spans="1:8" ht="15.75">
      <c r="A62" s="697"/>
      <c r="B62" s="700"/>
      <c r="C62" s="696" t="s">
        <v>544</v>
      </c>
      <c r="D62" s="130" t="s">
        <v>19</v>
      </c>
      <c r="E62" s="130" t="s">
        <v>20</v>
      </c>
      <c r="F62" s="244">
        <v>56447</v>
      </c>
      <c r="G62" s="156">
        <f t="shared" si="0"/>
        <v>67736.4</v>
      </c>
      <c r="H62" s="796"/>
    </row>
    <row r="63" spans="1:8" ht="15.75">
      <c r="A63" s="697"/>
      <c r="B63" s="700"/>
      <c r="C63" s="698"/>
      <c r="D63" s="130" t="s">
        <v>19</v>
      </c>
      <c r="E63" s="130" t="s">
        <v>23</v>
      </c>
      <c r="F63" s="244">
        <v>80087</v>
      </c>
      <c r="G63" s="156">
        <f t="shared" si="0"/>
        <v>96104.4</v>
      </c>
      <c r="H63" s="796"/>
    </row>
    <row r="64" spans="1:8" ht="15.75">
      <c r="A64" s="697"/>
      <c r="B64" s="700"/>
      <c r="C64" s="696" t="s">
        <v>545</v>
      </c>
      <c r="D64" s="130" t="s">
        <v>19</v>
      </c>
      <c r="E64" s="130" t="s">
        <v>20</v>
      </c>
      <c r="F64" s="244">
        <v>64265</v>
      </c>
      <c r="G64" s="156">
        <f t="shared" si="0"/>
        <v>77118</v>
      </c>
      <c r="H64" s="796"/>
    </row>
    <row r="65" spans="1:8" ht="15.75">
      <c r="A65" s="697"/>
      <c r="B65" s="700"/>
      <c r="C65" s="698"/>
      <c r="D65" s="130" t="s">
        <v>19</v>
      </c>
      <c r="E65" s="130" t="s">
        <v>23</v>
      </c>
      <c r="F65" s="244">
        <v>91188</v>
      </c>
      <c r="G65" s="156">
        <f t="shared" si="0"/>
        <v>109425.59999999999</v>
      </c>
      <c r="H65" s="796"/>
    </row>
    <row r="66" spans="1:8" ht="15.75">
      <c r="A66" s="697"/>
      <c r="B66" s="700"/>
      <c r="C66" s="696" t="s">
        <v>546</v>
      </c>
      <c r="D66" s="130" t="s">
        <v>19</v>
      </c>
      <c r="E66" s="130" t="s">
        <v>20</v>
      </c>
      <c r="F66" s="244">
        <v>72082</v>
      </c>
      <c r="G66" s="156">
        <f t="shared" si="0"/>
        <v>86498.4</v>
      </c>
      <c r="H66" s="796"/>
    </row>
    <row r="67" spans="1:8" ht="15.75">
      <c r="A67" s="697"/>
      <c r="B67" s="700"/>
      <c r="C67" s="698"/>
      <c r="D67" s="130" t="s">
        <v>19</v>
      </c>
      <c r="E67" s="130" t="s">
        <v>23</v>
      </c>
      <c r="F67" s="244">
        <v>102288</v>
      </c>
      <c r="G67" s="156">
        <f t="shared" si="0"/>
        <v>122745.59999999999</v>
      </c>
      <c r="H67" s="796"/>
    </row>
    <row r="68" spans="1:8" ht="15.75">
      <c r="A68" s="697"/>
      <c r="B68" s="700"/>
      <c r="C68" s="696" t="s">
        <v>547</v>
      </c>
      <c r="D68" s="130" t="s">
        <v>19</v>
      </c>
      <c r="E68" s="130" t="s">
        <v>20</v>
      </c>
      <c r="F68" s="244">
        <v>79900</v>
      </c>
      <c r="G68" s="156">
        <f t="shared" si="0"/>
        <v>95880</v>
      </c>
      <c r="H68" s="796"/>
    </row>
    <row r="69" spans="1:8" ht="15.75">
      <c r="A69" s="697"/>
      <c r="B69" s="700"/>
      <c r="C69" s="698"/>
      <c r="D69" s="130" t="s">
        <v>19</v>
      </c>
      <c r="E69" s="130" t="s">
        <v>23</v>
      </c>
      <c r="F69" s="244">
        <v>113388</v>
      </c>
      <c r="G69" s="156">
        <f t="shared" si="0"/>
        <v>136065.6</v>
      </c>
      <c r="H69" s="796"/>
    </row>
    <row r="70" spans="1:8" ht="15.75">
      <c r="A70" s="697"/>
      <c r="B70" s="700"/>
      <c r="C70" s="696" t="s">
        <v>548</v>
      </c>
      <c r="D70" s="130" t="s">
        <v>19</v>
      </c>
      <c r="E70" s="130" t="s">
        <v>20</v>
      </c>
      <c r="F70" s="244">
        <v>87717</v>
      </c>
      <c r="G70" s="156">
        <f t="shared" si="0"/>
        <v>105260.4</v>
      </c>
      <c r="H70" s="796"/>
    </row>
    <row r="71" spans="1:8" ht="15.75">
      <c r="A71" s="697"/>
      <c r="B71" s="700"/>
      <c r="C71" s="698"/>
      <c r="D71" s="130" t="s">
        <v>19</v>
      </c>
      <c r="E71" s="130" t="s">
        <v>23</v>
      </c>
      <c r="F71" s="244">
        <v>124490</v>
      </c>
      <c r="G71" s="156">
        <f t="shared" si="0"/>
        <v>149388</v>
      </c>
      <c r="H71" s="796"/>
    </row>
    <row r="72" spans="1:8" ht="15.75">
      <c r="A72" s="697"/>
      <c r="B72" s="700"/>
      <c r="C72" s="696" t="s">
        <v>549</v>
      </c>
      <c r="D72" s="130" t="s">
        <v>19</v>
      </c>
      <c r="E72" s="130" t="s">
        <v>20</v>
      </c>
      <c r="F72" s="244">
        <v>95535</v>
      </c>
      <c r="G72" s="156">
        <f t="shared" si="0"/>
        <v>114642</v>
      </c>
      <c r="H72" s="796"/>
    </row>
    <row r="73" spans="1:8" ht="15.75">
      <c r="A73" s="697"/>
      <c r="B73" s="701"/>
      <c r="C73" s="698"/>
      <c r="D73" s="130" t="s">
        <v>19</v>
      </c>
      <c r="E73" s="130" t="s">
        <v>23</v>
      </c>
      <c r="F73" s="244">
        <v>135591</v>
      </c>
      <c r="G73" s="156">
        <f t="shared" si="0"/>
        <v>162709.19999999998</v>
      </c>
      <c r="H73" s="791"/>
    </row>
    <row r="74" spans="1:8" ht="15.75">
      <c r="A74" s="696" t="s">
        <v>42</v>
      </c>
      <c r="B74" s="699" t="s">
        <v>43</v>
      </c>
      <c r="C74" s="693" t="s">
        <v>550</v>
      </c>
      <c r="D74" s="695"/>
      <c r="E74" s="695"/>
      <c r="F74" s="695"/>
      <c r="G74" s="695"/>
      <c r="H74" s="694"/>
    </row>
    <row r="75" spans="1:8" ht="15.75" customHeight="1">
      <c r="A75" s="697"/>
      <c r="B75" s="700"/>
      <c r="C75" s="665" t="s">
        <v>45</v>
      </c>
      <c r="D75" s="665" t="s">
        <v>19</v>
      </c>
      <c r="E75" s="134" t="s">
        <v>20</v>
      </c>
      <c r="F75" s="136">
        <v>4950</v>
      </c>
      <c r="G75" s="136">
        <f aca="true" t="shared" si="1" ref="G75:G82">F75*1.2</f>
        <v>5940</v>
      </c>
      <c r="H75" s="192" t="s">
        <v>46</v>
      </c>
    </row>
    <row r="76" spans="1:8" ht="15.75" customHeight="1">
      <c r="A76" s="697"/>
      <c r="B76" s="700"/>
      <c r="C76" s="665"/>
      <c r="D76" s="665"/>
      <c r="E76" s="134" t="s">
        <v>20</v>
      </c>
      <c r="F76" s="136">
        <v>5570</v>
      </c>
      <c r="G76" s="136">
        <f t="shared" si="1"/>
        <v>6684</v>
      </c>
      <c r="H76" s="192" t="s">
        <v>240</v>
      </c>
    </row>
    <row r="77" spans="1:8" ht="15.75">
      <c r="A77" s="697"/>
      <c r="B77" s="700"/>
      <c r="C77" s="665"/>
      <c r="D77" s="665"/>
      <c r="E77" s="134" t="s">
        <v>23</v>
      </c>
      <c r="F77" s="136">
        <v>5668</v>
      </c>
      <c r="G77" s="136">
        <f t="shared" si="1"/>
        <v>6801.599999999999</v>
      </c>
      <c r="H77" s="192"/>
    </row>
    <row r="78" spans="1:8" ht="15.75" customHeight="1">
      <c r="A78" s="697"/>
      <c r="B78" s="700"/>
      <c r="C78" s="665" t="s">
        <v>47</v>
      </c>
      <c r="D78" s="665" t="s">
        <v>19</v>
      </c>
      <c r="E78" s="134" t="s">
        <v>20</v>
      </c>
      <c r="F78" s="136">
        <v>3464</v>
      </c>
      <c r="G78" s="136">
        <f t="shared" si="1"/>
        <v>4156.8</v>
      </c>
      <c r="H78" s="192" t="s">
        <v>46</v>
      </c>
    </row>
    <row r="79" spans="1:8" ht="15.75" customHeight="1">
      <c r="A79" s="697"/>
      <c r="B79" s="700"/>
      <c r="C79" s="665"/>
      <c r="D79" s="665"/>
      <c r="E79" s="134" t="s">
        <v>20</v>
      </c>
      <c r="F79" s="136">
        <v>4084</v>
      </c>
      <c r="G79" s="136">
        <f t="shared" si="1"/>
        <v>4900.8</v>
      </c>
      <c r="H79" s="192" t="s">
        <v>240</v>
      </c>
    </row>
    <row r="80" spans="1:8" ht="15.75">
      <c r="A80" s="697"/>
      <c r="B80" s="700"/>
      <c r="C80" s="665"/>
      <c r="D80" s="665"/>
      <c r="E80" s="134" t="s">
        <v>23</v>
      </c>
      <c r="F80" s="136">
        <v>4084</v>
      </c>
      <c r="G80" s="136">
        <f t="shared" si="1"/>
        <v>4900.8</v>
      </c>
      <c r="H80" s="192"/>
    </row>
    <row r="81" spans="1:8" ht="15.75" customHeight="1">
      <c r="A81" s="697"/>
      <c r="B81" s="700"/>
      <c r="C81" s="665" t="s">
        <v>47</v>
      </c>
      <c r="D81" s="665" t="s">
        <v>19</v>
      </c>
      <c r="E81" s="134" t="s">
        <v>20</v>
      </c>
      <c r="F81" s="136">
        <v>3124</v>
      </c>
      <c r="G81" s="136">
        <f t="shared" si="1"/>
        <v>3748.7999999999997</v>
      </c>
      <c r="H81" s="192" t="s">
        <v>147</v>
      </c>
    </row>
    <row r="82" spans="1:8" ht="15.75" customHeight="1">
      <c r="A82" s="697"/>
      <c r="B82" s="701"/>
      <c r="C82" s="665"/>
      <c r="D82" s="665"/>
      <c r="E82" s="134" t="s">
        <v>23</v>
      </c>
      <c r="F82" s="136">
        <v>3222</v>
      </c>
      <c r="G82" s="136">
        <f t="shared" si="1"/>
        <v>3866.3999999999996</v>
      </c>
      <c r="H82" s="192" t="s">
        <v>147</v>
      </c>
    </row>
    <row r="83" spans="1:8" ht="15.75" customHeight="1">
      <c r="A83" s="665" t="s">
        <v>48</v>
      </c>
      <c r="B83" s="666" t="s">
        <v>49</v>
      </c>
      <c r="C83" s="665" t="s">
        <v>50</v>
      </c>
      <c r="D83" s="665" t="s">
        <v>19</v>
      </c>
      <c r="E83" s="134" t="s">
        <v>20</v>
      </c>
      <c r="F83" s="665" t="s">
        <v>21</v>
      </c>
      <c r="G83" s="665"/>
      <c r="H83" s="793"/>
    </row>
    <row r="84" spans="1:8" ht="15.75" customHeight="1">
      <c r="A84" s="665"/>
      <c r="B84" s="666"/>
      <c r="C84" s="665"/>
      <c r="D84" s="665"/>
      <c r="E84" s="134" t="s">
        <v>23</v>
      </c>
      <c r="F84" s="665" t="s">
        <v>21</v>
      </c>
      <c r="G84" s="665"/>
      <c r="H84" s="794"/>
    </row>
    <row r="85" spans="1:8" ht="15.75">
      <c r="A85" s="665"/>
      <c r="B85" s="666"/>
      <c r="C85" s="665"/>
      <c r="D85" s="134" t="s">
        <v>24</v>
      </c>
      <c r="E85" s="134" t="s">
        <v>24</v>
      </c>
      <c r="F85" s="665" t="s">
        <v>21</v>
      </c>
      <c r="G85" s="665"/>
      <c r="H85" s="795"/>
    </row>
    <row r="86" spans="1:8" ht="15.75" customHeight="1">
      <c r="A86" s="686" t="s">
        <v>51</v>
      </c>
      <c r="B86" s="686"/>
      <c r="C86" s="686"/>
      <c r="D86" s="686"/>
      <c r="E86" s="686"/>
      <c r="F86" s="686"/>
      <c r="G86" s="686"/>
      <c r="H86" s="686"/>
    </row>
    <row r="87" spans="1:8" ht="15.75" customHeight="1">
      <c r="A87" s="686" t="s">
        <v>52</v>
      </c>
      <c r="B87" s="686"/>
      <c r="C87" s="686" t="s">
        <v>53</v>
      </c>
      <c r="D87" s="686"/>
      <c r="E87" s="686"/>
      <c r="F87" s="686"/>
      <c r="G87" s="686"/>
      <c r="H87" s="686"/>
    </row>
    <row r="88" spans="1:8" ht="15.75" customHeight="1">
      <c r="A88" s="685" t="s">
        <v>54</v>
      </c>
      <c r="B88" s="686" t="s">
        <v>140</v>
      </c>
      <c r="C88" s="685" t="s">
        <v>56</v>
      </c>
      <c r="D88" s="685" t="s">
        <v>19</v>
      </c>
      <c r="E88" s="135" t="s">
        <v>20</v>
      </c>
      <c r="F88" s="685" t="s">
        <v>21</v>
      </c>
      <c r="G88" s="685"/>
      <c r="H88" s="793"/>
    </row>
    <row r="89" spans="1:8" ht="15.75" customHeight="1">
      <c r="A89" s="685"/>
      <c r="B89" s="686"/>
      <c r="C89" s="685"/>
      <c r="D89" s="685"/>
      <c r="E89" s="135" t="s">
        <v>23</v>
      </c>
      <c r="F89" s="685" t="s">
        <v>21</v>
      </c>
      <c r="G89" s="685"/>
      <c r="H89" s="794"/>
    </row>
    <row r="90" spans="1:8" ht="15.75">
      <c r="A90" s="685"/>
      <c r="B90" s="686"/>
      <c r="C90" s="685"/>
      <c r="D90" s="130" t="s">
        <v>24</v>
      </c>
      <c r="E90" s="130"/>
      <c r="F90" s="685" t="s">
        <v>21</v>
      </c>
      <c r="G90" s="685"/>
      <c r="H90" s="795"/>
    </row>
    <row r="91" spans="1:8" ht="15.75" customHeight="1">
      <c r="A91" s="696" t="s">
        <v>57</v>
      </c>
      <c r="B91" s="699" t="s">
        <v>58</v>
      </c>
      <c r="C91" s="696" t="s">
        <v>59</v>
      </c>
      <c r="D91" s="130" t="s">
        <v>60</v>
      </c>
      <c r="E91" s="135" t="s">
        <v>19</v>
      </c>
      <c r="F91" s="597" t="s">
        <v>21</v>
      </c>
      <c r="G91" s="798"/>
      <c r="H91" s="790" t="s">
        <v>631</v>
      </c>
    </row>
    <row r="92" spans="1:8" ht="15.75" customHeight="1">
      <c r="A92" s="697"/>
      <c r="B92" s="700"/>
      <c r="C92" s="697"/>
      <c r="D92" s="130" t="s">
        <v>66</v>
      </c>
      <c r="E92" s="135" t="s">
        <v>24</v>
      </c>
      <c r="F92" s="597" t="s">
        <v>21</v>
      </c>
      <c r="G92" s="798"/>
      <c r="H92" s="791"/>
    </row>
    <row r="93" spans="1:8" ht="78.75">
      <c r="A93" s="697"/>
      <c r="B93" s="700"/>
      <c r="C93" s="697"/>
      <c r="D93" s="696" t="s">
        <v>60</v>
      </c>
      <c r="E93" s="799" t="s">
        <v>211</v>
      </c>
      <c r="F93" s="139">
        <v>300</v>
      </c>
      <c r="G93" s="139">
        <f aca="true" t="shared" si="2" ref="G93:G100">F93*1.2</f>
        <v>360</v>
      </c>
      <c r="H93" s="132" t="s">
        <v>654</v>
      </c>
    </row>
    <row r="94" spans="1:8" ht="78.75">
      <c r="A94" s="697"/>
      <c r="B94" s="700"/>
      <c r="C94" s="697"/>
      <c r="D94" s="697"/>
      <c r="E94" s="800"/>
      <c r="F94" s="181">
        <v>600</v>
      </c>
      <c r="G94" s="139">
        <f t="shared" si="2"/>
        <v>720</v>
      </c>
      <c r="H94" s="132" t="s">
        <v>655</v>
      </c>
    </row>
    <row r="95" spans="1:8" ht="78.75">
      <c r="A95" s="697"/>
      <c r="B95" s="700"/>
      <c r="C95" s="697"/>
      <c r="D95" s="791"/>
      <c r="E95" s="800"/>
      <c r="F95" s="172">
        <v>1000</v>
      </c>
      <c r="G95" s="172">
        <f t="shared" si="2"/>
        <v>1200</v>
      </c>
      <c r="H95" s="132" t="s">
        <v>656</v>
      </c>
    </row>
    <row r="96" spans="1:8" ht="78.75">
      <c r="A96" s="697"/>
      <c r="B96" s="700"/>
      <c r="C96" s="697"/>
      <c r="D96" s="696" t="s">
        <v>60</v>
      </c>
      <c r="E96" s="796" t="s">
        <v>715</v>
      </c>
      <c r="F96" s="172">
        <v>500</v>
      </c>
      <c r="G96" s="172">
        <f t="shared" si="2"/>
        <v>600</v>
      </c>
      <c r="H96" s="305" t="s">
        <v>654</v>
      </c>
    </row>
    <row r="97" spans="1:8" ht="78.75">
      <c r="A97" s="697"/>
      <c r="B97" s="700"/>
      <c r="C97" s="697"/>
      <c r="D97" s="796"/>
      <c r="E97" s="801"/>
      <c r="F97" s="172">
        <v>750</v>
      </c>
      <c r="G97" s="172">
        <f t="shared" si="2"/>
        <v>900</v>
      </c>
      <c r="H97" s="305" t="s">
        <v>655</v>
      </c>
    </row>
    <row r="98" spans="1:8" ht="78.75">
      <c r="A98" s="697"/>
      <c r="B98" s="700"/>
      <c r="C98" s="697"/>
      <c r="D98" s="791"/>
      <c r="E98" s="802"/>
      <c r="F98" s="172">
        <v>1000</v>
      </c>
      <c r="G98" s="172">
        <f t="shared" si="2"/>
        <v>1200</v>
      </c>
      <c r="H98" s="305" t="s">
        <v>656</v>
      </c>
    </row>
    <row r="99" spans="1:8" ht="78.75">
      <c r="A99" s="697"/>
      <c r="B99" s="700"/>
      <c r="C99" s="697"/>
      <c r="D99" s="685" t="s">
        <v>62</v>
      </c>
      <c r="E99" s="135" t="s">
        <v>24</v>
      </c>
      <c r="F99" s="177">
        <v>2112</v>
      </c>
      <c r="G99" s="172">
        <f t="shared" si="2"/>
        <v>2534.4</v>
      </c>
      <c r="H99" s="192" t="s">
        <v>63</v>
      </c>
    </row>
    <row r="100" spans="1:8" ht="78.75">
      <c r="A100" s="698"/>
      <c r="B100" s="701"/>
      <c r="C100" s="698"/>
      <c r="D100" s="685"/>
      <c r="E100" s="135" t="s">
        <v>24</v>
      </c>
      <c r="F100" s="138">
        <v>3168</v>
      </c>
      <c r="G100" s="139">
        <f t="shared" si="2"/>
        <v>3801.6</v>
      </c>
      <c r="H100" s="192" t="s">
        <v>64</v>
      </c>
    </row>
    <row r="101" spans="1:8" ht="15.75" customHeight="1">
      <c r="A101" s="685" t="s">
        <v>357</v>
      </c>
      <c r="B101" s="686" t="s">
        <v>551</v>
      </c>
      <c r="C101" s="685" t="s">
        <v>244</v>
      </c>
      <c r="D101" s="685" t="s">
        <v>19</v>
      </c>
      <c r="E101" s="135" t="s">
        <v>20</v>
      </c>
      <c r="F101" s="685" t="s">
        <v>21</v>
      </c>
      <c r="G101" s="685"/>
      <c r="H101" s="793"/>
    </row>
    <row r="102" spans="1:8" ht="15.75">
      <c r="A102" s="685"/>
      <c r="B102" s="686"/>
      <c r="C102" s="685"/>
      <c r="D102" s="685"/>
      <c r="E102" s="135" t="s">
        <v>23</v>
      </c>
      <c r="F102" s="685" t="s">
        <v>21</v>
      </c>
      <c r="G102" s="685"/>
      <c r="H102" s="794"/>
    </row>
    <row r="103" spans="1:8" ht="15.75">
      <c r="A103" s="685"/>
      <c r="B103" s="686"/>
      <c r="C103" s="685"/>
      <c r="D103" s="130" t="s">
        <v>24</v>
      </c>
      <c r="E103" s="135"/>
      <c r="F103" s="685" t="s">
        <v>21</v>
      </c>
      <c r="G103" s="685"/>
      <c r="H103" s="795"/>
    </row>
    <row r="104" spans="1:8" ht="15.75" customHeight="1">
      <c r="A104" s="686" t="s">
        <v>67</v>
      </c>
      <c r="B104" s="686"/>
      <c r="C104" s="686" t="s">
        <v>68</v>
      </c>
      <c r="D104" s="686"/>
      <c r="E104" s="686"/>
      <c r="F104" s="686"/>
      <c r="G104" s="686"/>
      <c r="H104" s="686"/>
    </row>
    <row r="105" spans="1:8" ht="15.75">
      <c r="A105" s="709">
        <v>10</v>
      </c>
      <c r="B105" s="817" t="s">
        <v>69</v>
      </c>
      <c r="C105" s="803" t="s">
        <v>70</v>
      </c>
      <c r="D105" s="804"/>
      <c r="E105" s="804"/>
      <c r="F105" s="804"/>
      <c r="G105" s="804"/>
      <c r="H105" s="805"/>
    </row>
    <row r="106" spans="1:8" ht="63">
      <c r="A106" s="710"/>
      <c r="B106" s="818"/>
      <c r="C106" s="797" t="s">
        <v>552</v>
      </c>
      <c r="D106" s="716" t="s">
        <v>71</v>
      </c>
      <c r="E106" s="806" t="s">
        <v>20</v>
      </c>
      <c r="F106" s="10">
        <v>913</v>
      </c>
      <c r="G106" s="136">
        <f>F106*1.2</f>
        <v>1095.6</v>
      </c>
      <c r="H106" s="326" t="s">
        <v>632</v>
      </c>
    </row>
    <row r="107" spans="1:8" ht="47.25">
      <c r="A107" s="710"/>
      <c r="B107" s="818"/>
      <c r="C107" s="797"/>
      <c r="D107" s="730"/>
      <c r="E107" s="807"/>
      <c r="F107" s="10">
        <v>1223</v>
      </c>
      <c r="G107" s="136">
        <f>F107*1.2</f>
        <v>1467.6</v>
      </c>
      <c r="H107" s="131" t="s">
        <v>633</v>
      </c>
    </row>
    <row r="108" spans="1:8" ht="15.75" customHeight="1">
      <c r="A108" s="710"/>
      <c r="B108" s="818"/>
      <c r="C108" s="131" t="s">
        <v>249</v>
      </c>
      <c r="D108" s="802"/>
      <c r="E108" s="802"/>
      <c r="F108" s="10">
        <v>743</v>
      </c>
      <c r="G108" s="136">
        <f>F108*1.2</f>
        <v>891.6</v>
      </c>
      <c r="H108" s="326"/>
    </row>
    <row r="109" spans="1:8" ht="31.5">
      <c r="A109" s="710"/>
      <c r="B109" s="818"/>
      <c r="C109" s="223" t="s">
        <v>553</v>
      </c>
      <c r="D109" s="808" t="s">
        <v>71</v>
      </c>
      <c r="E109" s="799" t="s">
        <v>23</v>
      </c>
      <c r="F109" s="10">
        <v>1223</v>
      </c>
      <c r="G109" s="136">
        <f>F109*1.2</f>
        <v>1467.6</v>
      </c>
      <c r="H109" s="223"/>
    </row>
    <row r="110" spans="1:8" ht="15.75" customHeight="1">
      <c r="A110" s="710"/>
      <c r="B110" s="819"/>
      <c r="C110" s="131" t="s">
        <v>249</v>
      </c>
      <c r="D110" s="808"/>
      <c r="E110" s="799"/>
      <c r="F110" s="10">
        <v>792</v>
      </c>
      <c r="G110" s="136">
        <f>F110*1.2</f>
        <v>950.4</v>
      </c>
      <c r="H110" s="223"/>
    </row>
    <row r="111" spans="1:8" ht="15.75" customHeight="1">
      <c r="A111" s="709">
        <v>11</v>
      </c>
      <c r="B111" s="699" t="s">
        <v>74</v>
      </c>
      <c r="C111" s="803" t="s">
        <v>75</v>
      </c>
      <c r="D111" s="804"/>
      <c r="E111" s="804"/>
      <c r="F111" s="804"/>
      <c r="G111" s="804"/>
      <c r="H111" s="795"/>
    </row>
    <row r="112" spans="1:8" ht="15.75">
      <c r="A112" s="796"/>
      <c r="B112" s="700"/>
      <c r="C112" s="650" t="s">
        <v>251</v>
      </c>
      <c r="D112" s="636" t="s">
        <v>76</v>
      </c>
      <c r="E112" s="140" t="s">
        <v>145</v>
      </c>
      <c r="F112" s="140">
        <v>181</v>
      </c>
      <c r="G112" s="139">
        <f aca="true" t="shared" si="3" ref="G112:G117">F112*1.2</f>
        <v>217.2</v>
      </c>
      <c r="H112" s="793" t="s">
        <v>554</v>
      </c>
    </row>
    <row r="113" spans="1:8" ht="15.75" customHeight="1">
      <c r="A113" s="796"/>
      <c r="B113" s="700"/>
      <c r="C113" s="651"/>
      <c r="D113" s="637"/>
      <c r="E113" s="140" t="s">
        <v>149</v>
      </c>
      <c r="F113" s="138">
        <v>361</v>
      </c>
      <c r="G113" s="139">
        <f t="shared" si="3"/>
        <v>433.2</v>
      </c>
      <c r="H113" s="795"/>
    </row>
    <row r="114" spans="1:8" ht="15.75">
      <c r="A114" s="796"/>
      <c r="B114" s="700"/>
      <c r="C114" s="650" t="s">
        <v>254</v>
      </c>
      <c r="D114" s="637"/>
      <c r="E114" s="140" t="s">
        <v>145</v>
      </c>
      <c r="F114" s="138">
        <v>2237</v>
      </c>
      <c r="G114" s="139">
        <f t="shared" si="3"/>
        <v>2684.4</v>
      </c>
      <c r="H114" s="793" t="s">
        <v>448</v>
      </c>
    </row>
    <row r="115" spans="1:8" ht="15.75">
      <c r="A115" s="791"/>
      <c r="B115" s="701"/>
      <c r="C115" s="649"/>
      <c r="D115" s="638"/>
      <c r="E115" s="140" t="s">
        <v>23</v>
      </c>
      <c r="F115" s="140">
        <v>6685</v>
      </c>
      <c r="G115" s="139">
        <f t="shared" si="3"/>
        <v>8022</v>
      </c>
      <c r="H115" s="795"/>
    </row>
    <row r="116" spans="1:8" ht="47.25">
      <c r="A116" s="306">
        <v>12</v>
      </c>
      <c r="B116" s="307" t="s">
        <v>320</v>
      </c>
      <c r="C116" s="308" t="s">
        <v>321</v>
      </c>
      <c r="D116" s="144" t="s">
        <v>555</v>
      </c>
      <c r="E116" s="144" t="s">
        <v>80</v>
      </c>
      <c r="F116" s="157">
        <v>263</v>
      </c>
      <c r="G116" s="152">
        <f t="shared" si="3"/>
        <v>315.59999999999997</v>
      </c>
      <c r="H116" s="305" t="s">
        <v>556</v>
      </c>
    </row>
    <row r="117" spans="1:8" ht="31.5">
      <c r="A117" s="309">
        <v>13</v>
      </c>
      <c r="B117" s="179" t="s">
        <v>77</v>
      </c>
      <c r="C117" s="151" t="s">
        <v>154</v>
      </c>
      <c r="D117" s="151" t="s">
        <v>79</v>
      </c>
      <c r="E117" s="181" t="s">
        <v>80</v>
      </c>
      <c r="F117" s="140">
        <v>420</v>
      </c>
      <c r="G117" s="139">
        <f t="shared" si="3"/>
        <v>504</v>
      </c>
      <c r="H117" s="310" t="s">
        <v>634</v>
      </c>
    </row>
    <row r="118" spans="1:8" ht="31.5">
      <c r="A118" s="143">
        <v>14</v>
      </c>
      <c r="B118" s="133" t="s">
        <v>164</v>
      </c>
      <c r="C118" s="144" t="s">
        <v>557</v>
      </c>
      <c r="D118" s="144" t="s">
        <v>83</v>
      </c>
      <c r="E118" s="135"/>
      <c r="F118" s="145">
        <v>1206</v>
      </c>
      <c r="G118" s="135">
        <f>SUM(F118*1.2)</f>
        <v>1447.2</v>
      </c>
      <c r="H118" s="311" t="s">
        <v>558</v>
      </c>
    </row>
    <row r="119" spans="1:8" ht="31.5">
      <c r="A119" s="730">
        <v>15</v>
      </c>
      <c r="B119" s="610" t="s">
        <v>166</v>
      </c>
      <c r="C119" s="648" t="s">
        <v>559</v>
      </c>
      <c r="D119" s="812" t="s">
        <v>83</v>
      </c>
      <c r="E119" s="813"/>
      <c r="F119" s="140">
        <v>712</v>
      </c>
      <c r="G119" s="139">
        <f>F119*1.2</f>
        <v>854.4</v>
      </c>
      <c r="H119" s="150" t="s">
        <v>560</v>
      </c>
    </row>
    <row r="120" spans="1:8" ht="15.75">
      <c r="A120" s="802"/>
      <c r="B120" s="612"/>
      <c r="C120" s="649"/>
      <c r="D120" s="812"/>
      <c r="E120" s="813"/>
      <c r="F120" s="140">
        <v>1199</v>
      </c>
      <c r="G120" s="139">
        <f>F120*1.2</f>
        <v>1438.8</v>
      </c>
      <c r="H120" s="150" t="s">
        <v>561</v>
      </c>
    </row>
    <row r="121" spans="1:8" ht="31.5">
      <c r="A121" s="716">
        <v>16</v>
      </c>
      <c r="B121" s="699" t="s">
        <v>171</v>
      </c>
      <c r="C121" s="688" t="s">
        <v>562</v>
      </c>
      <c r="D121" s="792" t="s">
        <v>83</v>
      </c>
      <c r="E121" s="799"/>
      <c r="F121" s="135">
        <v>250</v>
      </c>
      <c r="G121" s="139">
        <f>F121*1.2</f>
        <v>300</v>
      </c>
      <c r="H121" s="192" t="s">
        <v>563</v>
      </c>
    </row>
    <row r="122" spans="1:8" ht="15.75">
      <c r="A122" s="730"/>
      <c r="B122" s="700"/>
      <c r="C122" s="702"/>
      <c r="D122" s="792"/>
      <c r="E122" s="799"/>
      <c r="F122" s="799" t="s">
        <v>21</v>
      </c>
      <c r="G122" s="799"/>
      <c r="H122" s="313" t="s">
        <v>564</v>
      </c>
    </row>
    <row r="123" spans="1:8" ht="66" customHeight="1">
      <c r="A123" s="717"/>
      <c r="B123" s="701"/>
      <c r="C123" s="689"/>
      <c r="D123" s="150" t="s">
        <v>83</v>
      </c>
      <c r="E123" s="150"/>
      <c r="F123" s="630" t="s">
        <v>84</v>
      </c>
      <c r="G123" s="631"/>
      <c r="H123" s="150" t="s">
        <v>85</v>
      </c>
    </row>
    <row r="124" spans="1:8" ht="15.75" customHeight="1">
      <c r="A124" s="686" t="s">
        <v>86</v>
      </c>
      <c r="B124" s="686"/>
      <c r="C124" s="815" t="s">
        <v>87</v>
      </c>
      <c r="D124" s="815"/>
      <c r="E124" s="815"/>
      <c r="F124" s="815"/>
      <c r="G124" s="815"/>
      <c r="H124" s="815"/>
    </row>
    <row r="125" spans="1:8" ht="15.75">
      <c r="A125" s="696" t="s">
        <v>273</v>
      </c>
      <c r="B125" s="699" t="s">
        <v>274</v>
      </c>
      <c r="C125" s="688" t="s">
        <v>275</v>
      </c>
      <c r="D125" s="688" t="s">
        <v>19</v>
      </c>
      <c r="E125" s="135" t="s">
        <v>145</v>
      </c>
      <c r="F125" s="809" t="s">
        <v>21</v>
      </c>
      <c r="G125" s="810"/>
      <c r="H125" s="192"/>
    </row>
    <row r="126" spans="1:8" ht="15.75">
      <c r="A126" s="698"/>
      <c r="B126" s="701"/>
      <c r="C126" s="689"/>
      <c r="D126" s="689"/>
      <c r="E126" s="135" t="s">
        <v>149</v>
      </c>
      <c r="F126" s="811"/>
      <c r="G126" s="795"/>
      <c r="H126" s="192"/>
    </row>
    <row r="127" spans="1:8" ht="39.75" customHeight="1">
      <c r="A127" s="158" t="s">
        <v>176</v>
      </c>
      <c r="B127" s="280" t="s">
        <v>218</v>
      </c>
      <c r="C127" s="148" t="s">
        <v>279</v>
      </c>
      <c r="D127" s="148" t="s">
        <v>19</v>
      </c>
      <c r="E127" s="222" t="s">
        <v>80</v>
      </c>
      <c r="F127" s="820" t="s">
        <v>21</v>
      </c>
      <c r="G127" s="798"/>
      <c r="H127" s="192" t="s">
        <v>90</v>
      </c>
    </row>
    <row r="128" spans="1:8" ht="15.75">
      <c r="A128" s="808">
        <v>19</v>
      </c>
      <c r="B128" s="686" t="s">
        <v>91</v>
      </c>
      <c r="C128" s="687" t="s">
        <v>92</v>
      </c>
      <c r="D128" s="792" t="s">
        <v>19</v>
      </c>
      <c r="E128" s="814" t="s">
        <v>80</v>
      </c>
      <c r="F128" s="814" t="s">
        <v>21</v>
      </c>
      <c r="G128" s="814"/>
      <c r="H128" s="192"/>
    </row>
    <row r="129" spans="1:8" ht="15.75">
      <c r="A129" s="808"/>
      <c r="B129" s="686"/>
      <c r="C129" s="687"/>
      <c r="D129" s="792"/>
      <c r="E129" s="800"/>
      <c r="F129" s="814"/>
      <c r="G129" s="814"/>
      <c r="H129" s="192"/>
    </row>
    <row r="130" spans="1:8" ht="31.5">
      <c r="A130" s="143">
        <v>20</v>
      </c>
      <c r="B130" s="133" t="s">
        <v>179</v>
      </c>
      <c r="C130" s="132" t="s">
        <v>180</v>
      </c>
      <c r="D130" s="144" t="s">
        <v>24</v>
      </c>
      <c r="E130" s="145"/>
      <c r="F130" s="814" t="s">
        <v>21</v>
      </c>
      <c r="G130" s="814"/>
      <c r="H130" s="192"/>
    </row>
    <row r="131" spans="1:8" ht="15.75">
      <c r="A131" s="147">
        <v>21</v>
      </c>
      <c r="B131" s="133" t="s">
        <v>400</v>
      </c>
      <c r="C131" s="132" t="s">
        <v>401</v>
      </c>
      <c r="D131" s="144" t="s">
        <v>83</v>
      </c>
      <c r="E131" s="145"/>
      <c r="F131" s="152">
        <v>4349</v>
      </c>
      <c r="G131" s="139">
        <f>F131*1.2</f>
        <v>5218.8</v>
      </c>
      <c r="H131" s="192" t="s">
        <v>565</v>
      </c>
    </row>
    <row r="132" spans="1:8" ht="31.5">
      <c r="A132" s="147">
        <v>22</v>
      </c>
      <c r="B132" s="133" t="s">
        <v>94</v>
      </c>
      <c r="C132" s="132" t="s">
        <v>95</v>
      </c>
      <c r="D132" s="144" t="s">
        <v>96</v>
      </c>
      <c r="E132" s="145" t="s">
        <v>566</v>
      </c>
      <c r="F132" s="152">
        <v>212</v>
      </c>
      <c r="G132" s="139">
        <f>F132*1.2</f>
        <v>254.39999999999998</v>
      </c>
      <c r="H132" s="192" t="s">
        <v>185</v>
      </c>
    </row>
    <row r="133" spans="1:8" ht="31.5">
      <c r="A133" s="143">
        <v>23</v>
      </c>
      <c r="B133" s="149" t="s">
        <v>221</v>
      </c>
      <c r="C133" s="150" t="s">
        <v>99</v>
      </c>
      <c r="D133" s="151" t="s">
        <v>83</v>
      </c>
      <c r="E133" s="181" t="s">
        <v>80</v>
      </c>
      <c r="F133" s="139">
        <v>2181.91</v>
      </c>
      <c r="G133" s="139">
        <f>F133*1.2</f>
        <v>2618.292</v>
      </c>
      <c r="H133" s="192"/>
    </row>
    <row r="134" spans="1:8" ht="15.75">
      <c r="A134" s="816" t="s">
        <v>192</v>
      </c>
      <c r="B134" s="816"/>
      <c r="C134" s="727" t="s">
        <v>193</v>
      </c>
      <c r="D134" s="732"/>
      <c r="E134" s="732"/>
      <c r="F134" s="732"/>
      <c r="G134" s="732"/>
      <c r="H134" s="731"/>
    </row>
    <row r="135" spans="1:8" ht="31.5">
      <c r="A135" s="143">
        <v>24</v>
      </c>
      <c r="B135" s="133" t="s">
        <v>194</v>
      </c>
      <c r="C135" s="143" t="s">
        <v>478</v>
      </c>
      <c r="D135" s="131" t="s">
        <v>196</v>
      </c>
      <c r="E135" s="145" t="s">
        <v>80</v>
      </c>
      <c r="F135" s="145">
        <v>1681</v>
      </c>
      <c r="G135" s="139">
        <f>F135*1.2</f>
        <v>2017.1999999999998</v>
      </c>
      <c r="H135" s="192" t="s">
        <v>524</v>
      </c>
    </row>
    <row r="136" spans="1:8" ht="78.75">
      <c r="A136" s="143">
        <v>25</v>
      </c>
      <c r="B136" s="133" t="s">
        <v>288</v>
      </c>
      <c r="C136" s="132" t="s">
        <v>199</v>
      </c>
      <c r="D136" s="131" t="s">
        <v>196</v>
      </c>
      <c r="E136" s="135"/>
      <c r="F136" s="145">
        <v>537</v>
      </c>
      <c r="G136" s="139">
        <f>F136*1.2</f>
        <v>644.4</v>
      </c>
      <c r="H136" s="192" t="s">
        <v>567</v>
      </c>
    </row>
    <row r="137" spans="1:8" ht="15.75">
      <c r="A137" s="153"/>
      <c r="B137" s="159"/>
      <c r="C137" s="160"/>
      <c r="D137" s="188"/>
      <c r="E137" s="187"/>
      <c r="F137" s="154"/>
      <c r="G137" s="314"/>
      <c r="H137" s="315"/>
    </row>
    <row r="138" spans="1:8" ht="15.75">
      <c r="A138" s="274" t="s">
        <v>222</v>
      </c>
      <c r="B138" s="159"/>
      <c r="C138" s="160"/>
      <c r="D138" s="188"/>
      <c r="E138" s="187"/>
      <c r="F138" s="154"/>
      <c r="G138" s="314"/>
      <c r="H138" s="315"/>
    </row>
    <row r="139" spans="1:8" ht="15.75">
      <c r="A139" s="153"/>
      <c r="B139" s="159"/>
      <c r="C139" s="160"/>
      <c r="D139" s="188"/>
      <c r="E139" s="187"/>
      <c r="F139" s="154"/>
      <c r="G139" s="314"/>
      <c r="H139" s="315"/>
    </row>
    <row r="140" spans="1:8" ht="15.75">
      <c r="A140" s="28" t="s">
        <v>627</v>
      </c>
      <c r="B140" s="89"/>
      <c r="C140" s="89"/>
      <c r="D140" s="3"/>
      <c r="E140" s="3" t="s">
        <v>628</v>
      </c>
      <c r="F140" s="32"/>
      <c r="G140" s="89"/>
      <c r="H140" s="84"/>
    </row>
    <row r="141" spans="1:8" ht="15.75">
      <c r="A141" s="28"/>
      <c r="B141" s="89"/>
      <c r="C141" s="89"/>
      <c r="D141" s="3"/>
      <c r="E141" s="3"/>
      <c r="F141" s="32"/>
      <c r="G141" s="92"/>
      <c r="H141" s="84"/>
    </row>
    <row r="142" spans="1:8" ht="15.75">
      <c r="A142" s="28" t="s">
        <v>101</v>
      </c>
      <c r="B142" s="89"/>
      <c r="C142" s="89"/>
      <c r="D142" s="3"/>
      <c r="E142" s="3" t="s">
        <v>102</v>
      </c>
      <c r="F142" s="32"/>
      <c r="G142" s="92"/>
      <c r="H142" s="93"/>
    </row>
    <row r="143" spans="1:8" ht="15.75">
      <c r="A143" s="28"/>
      <c r="B143" s="89"/>
      <c r="C143" s="89"/>
      <c r="D143" s="3"/>
      <c r="E143" s="3"/>
      <c r="F143" s="32"/>
      <c r="G143" s="92"/>
      <c r="H143" s="93"/>
    </row>
    <row r="144" spans="1:8" ht="15.75">
      <c r="A144" s="28" t="s">
        <v>103</v>
      </c>
      <c r="B144" s="89"/>
      <c r="C144" s="89"/>
      <c r="D144" s="3"/>
      <c r="E144" s="3" t="s">
        <v>329</v>
      </c>
      <c r="F144" s="16"/>
      <c r="G144" s="18"/>
      <c r="H144" s="94"/>
    </row>
    <row r="145" spans="1:8" ht="15.75">
      <c r="A145" s="28"/>
      <c r="B145" s="89"/>
      <c r="C145" s="89"/>
      <c r="D145" s="16"/>
      <c r="E145" s="16"/>
      <c r="F145" s="16"/>
      <c r="G145" s="18"/>
      <c r="H145" s="16"/>
    </row>
    <row r="146" spans="1:8" ht="15.75">
      <c r="A146" s="28" t="s">
        <v>568</v>
      </c>
      <c r="B146" s="89"/>
      <c r="C146" s="89"/>
      <c r="D146" s="32"/>
      <c r="E146" s="93" t="s">
        <v>569</v>
      </c>
      <c r="F146" s="3"/>
      <c r="G146" s="92"/>
      <c r="H146" s="93"/>
    </row>
  </sheetData>
  <sheetProtection/>
  <mergeCells count="157">
    <mergeCell ref="F130:G130"/>
    <mergeCell ref="A134:B134"/>
    <mergeCell ref="C134:H134"/>
    <mergeCell ref="B25:B73"/>
    <mergeCell ref="B74:B82"/>
    <mergeCell ref="B111:B115"/>
    <mergeCell ref="B105:B110"/>
    <mergeCell ref="F127:G127"/>
    <mergeCell ref="A128:A129"/>
    <mergeCell ref="B128:B129"/>
    <mergeCell ref="C128:C129"/>
    <mergeCell ref="D128:D129"/>
    <mergeCell ref="E128:E129"/>
    <mergeCell ref="F128:G129"/>
    <mergeCell ref="F122:G122"/>
    <mergeCell ref="A124:B124"/>
    <mergeCell ref="C124:H124"/>
    <mergeCell ref="A125:A126"/>
    <mergeCell ref="B125:B126"/>
    <mergeCell ref="C125:C126"/>
    <mergeCell ref="D125:D126"/>
    <mergeCell ref="F125:G126"/>
    <mergeCell ref="A119:A120"/>
    <mergeCell ref="B119:B120"/>
    <mergeCell ref="C119:C120"/>
    <mergeCell ref="D119:D120"/>
    <mergeCell ref="E119:E120"/>
    <mergeCell ref="A121:A123"/>
    <mergeCell ref="B121:B123"/>
    <mergeCell ref="C121:C123"/>
    <mergeCell ref="E121:E122"/>
    <mergeCell ref="A111:A115"/>
    <mergeCell ref="C111:H111"/>
    <mergeCell ref="C112:C113"/>
    <mergeCell ref="D112:D115"/>
    <mergeCell ref="H112:H113"/>
    <mergeCell ref="C114:C115"/>
    <mergeCell ref="H114:H115"/>
    <mergeCell ref="A104:B104"/>
    <mergeCell ref="C104:H104"/>
    <mergeCell ref="A105:A110"/>
    <mergeCell ref="C105:H105"/>
    <mergeCell ref="C106:C107"/>
    <mergeCell ref="D106:D108"/>
    <mergeCell ref="E106:E108"/>
    <mergeCell ref="D109:D110"/>
    <mergeCell ref="E109:E110"/>
    <mergeCell ref="A101:A103"/>
    <mergeCell ref="B101:B103"/>
    <mergeCell ref="C101:C103"/>
    <mergeCell ref="D101:D102"/>
    <mergeCell ref="F101:G101"/>
    <mergeCell ref="H101:H103"/>
    <mergeCell ref="F102:G102"/>
    <mergeCell ref="F103:G103"/>
    <mergeCell ref="A91:A100"/>
    <mergeCell ref="B91:B100"/>
    <mergeCell ref="C91:C100"/>
    <mergeCell ref="F91:G91"/>
    <mergeCell ref="F92:G92"/>
    <mergeCell ref="D93:D95"/>
    <mergeCell ref="E93:E95"/>
    <mergeCell ref="D96:D98"/>
    <mergeCell ref="E96:E98"/>
    <mergeCell ref="D99:D100"/>
    <mergeCell ref="F123:G123"/>
    <mergeCell ref="F85:G85"/>
    <mergeCell ref="H88:H90"/>
    <mergeCell ref="F89:G89"/>
    <mergeCell ref="F90:G90"/>
    <mergeCell ref="C60:C61"/>
    <mergeCell ref="C62:C63"/>
    <mergeCell ref="C64:C65"/>
    <mergeCell ref="C66:C67"/>
    <mergeCell ref="C68:C69"/>
    <mergeCell ref="C36:C37"/>
    <mergeCell ref="C38:C39"/>
    <mergeCell ref="C40:C41"/>
    <mergeCell ref="C42:C43"/>
    <mergeCell ref="C56:C57"/>
    <mergeCell ref="C58:C59"/>
    <mergeCell ref="C46:C47"/>
    <mergeCell ref="C48:C49"/>
    <mergeCell ref="C50:C51"/>
    <mergeCell ref="A22:A24"/>
    <mergeCell ref="B22:B24"/>
    <mergeCell ref="C22:C24"/>
    <mergeCell ref="D22:D23"/>
    <mergeCell ref="F21:G21"/>
    <mergeCell ref="F22:G22"/>
    <mergeCell ref="F23:G23"/>
    <mergeCell ref="F24:G24"/>
    <mergeCell ref="G2:H2"/>
    <mergeCell ref="G3:H3"/>
    <mergeCell ref="G4:H4"/>
    <mergeCell ref="G6:H6"/>
    <mergeCell ref="A8:H8"/>
    <mergeCell ref="A9:H9"/>
    <mergeCell ref="A10:H10"/>
    <mergeCell ref="A11:H11"/>
    <mergeCell ref="A14:H14"/>
    <mergeCell ref="A15:B15"/>
    <mergeCell ref="C15:H15"/>
    <mergeCell ref="A16:A18"/>
    <mergeCell ref="B16:B18"/>
    <mergeCell ref="C16:C18"/>
    <mergeCell ref="D16:D17"/>
    <mergeCell ref="F16:G16"/>
    <mergeCell ref="H16:H18"/>
    <mergeCell ref="A19:A21"/>
    <mergeCell ref="B19:B21"/>
    <mergeCell ref="C19:C21"/>
    <mergeCell ref="D19:D20"/>
    <mergeCell ref="H19:H21"/>
    <mergeCell ref="F17:G17"/>
    <mergeCell ref="F18:G18"/>
    <mergeCell ref="F19:G19"/>
    <mergeCell ref="F20:G20"/>
    <mergeCell ref="H22:H24"/>
    <mergeCell ref="A25:A73"/>
    <mergeCell ref="C25:H25"/>
    <mergeCell ref="C26:C27"/>
    <mergeCell ref="H26:H73"/>
    <mergeCell ref="C28:C29"/>
    <mergeCell ref="C30:C31"/>
    <mergeCell ref="C32:C33"/>
    <mergeCell ref="C34:C35"/>
    <mergeCell ref="C44:C45"/>
    <mergeCell ref="C52:C53"/>
    <mergeCell ref="C54:C55"/>
    <mergeCell ref="C70:C71"/>
    <mergeCell ref="C72:C73"/>
    <mergeCell ref="A74:A82"/>
    <mergeCell ref="C74:H74"/>
    <mergeCell ref="C75:C77"/>
    <mergeCell ref="D75:D77"/>
    <mergeCell ref="C78:C80"/>
    <mergeCell ref="D78:D80"/>
    <mergeCell ref="D88:D89"/>
    <mergeCell ref="F88:G88"/>
    <mergeCell ref="C81:C82"/>
    <mergeCell ref="D81:D82"/>
    <mergeCell ref="A83:A85"/>
    <mergeCell ref="B83:B85"/>
    <mergeCell ref="C83:C85"/>
    <mergeCell ref="D83:D84"/>
    <mergeCell ref="F84:G84"/>
    <mergeCell ref="H91:H92"/>
    <mergeCell ref="D121:D122"/>
    <mergeCell ref="F83:G83"/>
    <mergeCell ref="H83:H85"/>
    <mergeCell ref="A86:H86"/>
    <mergeCell ref="A87:B87"/>
    <mergeCell ref="C87:H87"/>
    <mergeCell ref="A88:A90"/>
    <mergeCell ref="B88:B90"/>
    <mergeCell ref="C88:C9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28125" style="12" customWidth="1"/>
    <col min="2" max="2" width="13.00390625" style="12" customWidth="1"/>
    <col min="3" max="3" width="78.140625" style="12" customWidth="1"/>
    <col min="4" max="4" width="17.421875" style="12" customWidth="1"/>
    <col min="5" max="5" width="20.00390625" style="12" customWidth="1"/>
    <col min="6" max="6" width="17.57421875" style="12" customWidth="1"/>
    <col min="7" max="7" width="17.57421875" style="15" customWidth="1"/>
    <col min="8" max="8" width="78.8515625" style="14" customWidth="1"/>
    <col min="9" max="16384" width="9.140625" style="13" customWidth="1"/>
  </cols>
  <sheetData>
    <row r="1" spans="1:8" s="23" customFormat="1" ht="15.75">
      <c r="A1" s="21"/>
      <c r="B1" s="22"/>
      <c r="C1" s="22"/>
      <c r="G1" s="104"/>
      <c r="H1" s="14"/>
    </row>
    <row r="2" spans="1:8" s="23" customFormat="1" ht="15.75">
      <c r="A2" s="21"/>
      <c r="B2" s="22"/>
      <c r="C2" s="22"/>
      <c r="G2" s="398" t="s">
        <v>0</v>
      </c>
      <c r="H2" s="398"/>
    </row>
    <row r="3" spans="1:8" s="23" customFormat="1" ht="15.75">
      <c r="A3" s="21"/>
      <c r="B3" s="22"/>
      <c r="C3" s="22"/>
      <c r="G3" s="399" t="s">
        <v>1</v>
      </c>
      <c r="H3" s="399"/>
    </row>
    <row r="4" spans="1:8" s="23" customFormat="1" ht="15.75">
      <c r="A4" s="21"/>
      <c r="B4" s="22"/>
      <c r="C4" s="22"/>
      <c r="G4" s="400" t="s">
        <v>2</v>
      </c>
      <c r="H4" s="400"/>
    </row>
    <row r="5" spans="1:8" s="23" customFormat="1" ht="15.75">
      <c r="A5" s="21"/>
      <c r="B5" s="22"/>
      <c r="C5" s="22"/>
      <c r="G5" s="401"/>
      <c r="H5" s="401"/>
    </row>
    <row r="6" spans="1:8" s="23" customFormat="1" ht="15.75">
      <c r="A6" s="21"/>
      <c r="B6" s="22"/>
      <c r="C6" s="22"/>
      <c r="G6" s="402" t="s">
        <v>3</v>
      </c>
      <c r="H6" s="402"/>
    </row>
    <row r="7" spans="1:8" s="23" customFormat="1" ht="15.75">
      <c r="A7" s="21"/>
      <c r="B7" s="22"/>
      <c r="C7" s="22"/>
      <c r="G7" s="106"/>
      <c r="H7" s="105"/>
    </row>
    <row r="8" spans="1:8" ht="15.75">
      <c r="A8" s="396" t="s">
        <v>4</v>
      </c>
      <c r="B8" s="396"/>
      <c r="C8" s="396"/>
      <c r="D8" s="396"/>
      <c r="E8" s="396"/>
      <c r="F8" s="396"/>
      <c r="G8" s="396"/>
      <c r="H8" s="396"/>
    </row>
    <row r="9" spans="1:8" ht="15.75">
      <c r="A9" s="396" t="s">
        <v>202</v>
      </c>
      <c r="B9" s="396"/>
      <c r="C9" s="396"/>
      <c r="D9" s="396"/>
      <c r="E9" s="396"/>
      <c r="F9" s="396"/>
      <c r="G9" s="396"/>
      <c r="H9" s="396"/>
    </row>
    <row r="10" spans="1:8" ht="15.75">
      <c r="A10" s="396" t="s">
        <v>728</v>
      </c>
      <c r="B10" s="396"/>
      <c r="C10" s="396"/>
      <c r="D10" s="396"/>
      <c r="E10" s="396"/>
      <c r="F10" s="396"/>
      <c r="G10" s="396"/>
      <c r="H10" s="396"/>
    </row>
    <row r="11" spans="1:8" ht="15.75" customHeight="1">
      <c r="A11" s="396" t="s">
        <v>653</v>
      </c>
      <c r="B11" s="396"/>
      <c r="C11" s="396"/>
      <c r="D11" s="396"/>
      <c r="E11" s="396"/>
      <c r="F11" s="396"/>
      <c r="G11" s="396"/>
      <c r="H11" s="396"/>
    </row>
    <row r="12" spans="1:8" ht="15.75">
      <c r="A12" s="49"/>
      <c r="B12" s="49"/>
      <c r="C12" s="49"/>
      <c r="D12" s="49"/>
      <c r="E12" s="49"/>
      <c r="F12" s="49"/>
      <c r="G12" s="49"/>
      <c r="H12" s="49"/>
    </row>
    <row r="13" spans="1:8" ht="47.25">
      <c r="A13" s="164" t="s">
        <v>5</v>
      </c>
      <c r="B13" s="164" t="s">
        <v>6</v>
      </c>
      <c r="C13" s="164" t="s">
        <v>7</v>
      </c>
      <c r="D13" s="164" t="s">
        <v>8</v>
      </c>
      <c r="E13" s="164" t="s">
        <v>9</v>
      </c>
      <c r="F13" s="164" t="s">
        <v>10</v>
      </c>
      <c r="G13" s="165" t="s">
        <v>11</v>
      </c>
      <c r="H13" s="164" t="s">
        <v>12</v>
      </c>
    </row>
    <row r="14" spans="1:8" ht="15.75" customHeight="1">
      <c r="A14" s="397" t="s">
        <v>13</v>
      </c>
      <c r="B14" s="397"/>
      <c r="C14" s="397"/>
      <c r="D14" s="397"/>
      <c r="E14" s="397"/>
      <c r="F14" s="397"/>
      <c r="G14" s="397"/>
      <c r="H14" s="397"/>
    </row>
    <row r="15" spans="1:8" ht="15.75" customHeight="1">
      <c r="A15" s="423" t="s">
        <v>14</v>
      </c>
      <c r="B15" s="424"/>
      <c r="C15" s="397" t="s">
        <v>15</v>
      </c>
      <c r="D15" s="397"/>
      <c r="E15" s="397"/>
      <c r="F15" s="397"/>
      <c r="G15" s="397"/>
      <c r="H15" s="397"/>
    </row>
    <row r="16" spans="1:8" ht="15.75" customHeight="1">
      <c r="A16" s="390" t="s">
        <v>16</v>
      </c>
      <c r="B16" s="391" t="s">
        <v>17</v>
      </c>
      <c r="C16" s="395" t="s">
        <v>18</v>
      </c>
      <c r="D16" s="390" t="s">
        <v>19</v>
      </c>
      <c r="E16" s="5" t="s">
        <v>20</v>
      </c>
      <c r="F16" s="390" t="s">
        <v>21</v>
      </c>
      <c r="G16" s="390"/>
      <c r="H16" s="390" t="s">
        <v>22</v>
      </c>
    </row>
    <row r="17" spans="1:8" ht="15.75" customHeight="1">
      <c r="A17" s="390"/>
      <c r="B17" s="391"/>
      <c r="C17" s="395"/>
      <c r="D17" s="390"/>
      <c r="E17" s="5" t="s">
        <v>23</v>
      </c>
      <c r="F17" s="390" t="s">
        <v>21</v>
      </c>
      <c r="G17" s="390"/>
      <c r="H17" s="390"/>
    </row>
    <row r="18" spans="1:8" ht="15.75">
      <c r="A18" s="390"/>
      <c r="B18" s="391"/>
      <c r="C18" s="395"/>
      <c r="D18" s="42" t="s">
        <v>24</v>
      </c>
      <c r="E18" s="82"/>
      <c r="F18" s="390" t="s">
        <v>21</v>
      </c>
      <c r="G18" s="390"/>
      <c r="H18" s="390"/>
    </row>
    <row r="19" spans="1:8" ht="15.75" customHeight="1">
      <c r="A19" s="390" t="s">
        <v>25</v>
      </c>
      <c r="B19" s="391" t="s">
        <v>26</v>
      </c>
      <c r="C19" s="395" t="s">
        <v>27</v>
      </c>
      <c r="D19" s="390" t="s">
        <v>19</v>
      </c>
      <c r="E19" s="5" t="s">
        <v>20</v>
      </c>
      <c r="F19" s="390" t="s">
        <v>21</v>
      </c>
      <c r="G19" s="390"/>
      <c r="H19" s="390" t="s">
        <v>28</v>
      </c>
    </row>
    <row r="20" spans="1:8" ht="15.75" customHeight="1">
      <c r="A20" s="390"/>
      <c r="B20" s="391"/>
      <c r="C20" s="395"/>
      <c r="D20" s="390"/>
      <c r="E20" s="5" t="s">
        <v>23</v>
      </c>
      <c r="F20" s="390" t="s">
        <v>21</v>
      </c>
      <c r="G20" s="390"/>
      <c r="H20" s="390"/>
    </row>
    <row r="21" spans="1:8" ht="15.75">
      <c r="A21" s="390"/>
      <c r="B21" s="391"/>
      <c r="C21" s="395"/>
      <c r="D21" s="42" t="s">
        <v>24</v>
      </c>
      <c r="E21" s="82"/>
      <c r="F21" s="390" t="s">
        <v>21</v>
      </c>
      <c r="G21" s="390"/>
      <c r="H21" s="390"/>
    </row>
    <row r="22" spans="1:8" ht="15.75" customHeight="1">
      <c r="A22" s="390" t="s">
        <v>29</v>
      </c>
      <c r="B22" s="391" t="s">
        <v>30</v>
      </c>
      <c r="C22" s="395" t="s">
        <v>31</v>
      </c>
      <c r="D22" s="390" t="s">
        <v>19</v>
      </c>
      <c r="E22" s="5" t="s">
        <v>20</v>
      </c>
      <c r="F22" s="390" t="s">
        <v>21</v>
      </c>
      <c r="G22" s="390"/>
      <c r="H22" s="390" t="s">
        <v>28</v>
      </c>
    </row>
    <row r="23" spans="1:8" ht="15.75" customHeight="1">
      <c r="A23" s="390"/>
      <c r="B23" s="391"/>
      <c r="C23" s="395"/>
      <c r="D23" s="390"/>
      <c r="E23" s="5" t="s">
        <v>23</v>
      </c>
      <c r="F23" s="390" t="s">
        <v>21</v>
      </c>
      <c r="G23" s="390"/>
      <c r="H23" s="390"/>
    </row>
    <row r="24" spans="1:8" ht="15.75">
      <c r="A24" s="390"/>
      <c r="B24" s="391"/>
      <c r="C24" s="395"/>
      <c r="D24" s="42" t="s">
        <v>24</v>
      </c>
      <c r="E24" s="82"/>
      <c r="F24" s="390" t="s">
        <v>21</v>
      </c>
      <c r="G24" s="390"/>
      <c r="H24" s="390"/>
    </row>
    <row r="25" spans="1:8" ht="15.75" customHeight="1">
      <c r="A25" s="384" t="s">
        <v>32</v>
      </c>
      <c r="B25" s="757" t="s">
        <v>33</v>
      </c>
      <c r="C25" s="391" t="s">
        <v>34</v>
      </c>
      <c r="D25" s="391"/>
      <c r="E25" s="391"/>
      <c r="F25" s="391"/>
      <c r="G25" s="391"/>
      <c r="H25" s="391"/>
    </row>
    <row r="26" spans="1:8" ht="15.75" customHeight="1">
      <c r="A26" s="385"/>
      <c r="B26" s="823"/>
      <c r="C26" s="55" t="s">
        <v>292</v>
      </c>
      <c r="D26" s="5" t="s">
        <v>19</v>
      </c>
      <c r="E26" s="5" t="s">
        <v>293</v>
      </c>
      <c r="F26" s="6">
        <v>10143</v>
      </c>
      <c r="G26" s="6">
        <f aca="true" t="shared" si="0" ref="G26:G41">F26*1.2</f>
        <v>12171.6</v>
      </c>
      <c r="H26" s="392" t="s">
        <v>294</v>
      </c>
    </row>
    <row r="27" spans="1:8" ht="15.75" customHeight="1">
      <c r="A27" s="385"/>
      <c r="B27" s="823"/>
      <c r="C27" s="384" t="s">
        <v>295</v>
      </c>
      <c r="D27" s="5" t="s">
        <v>19</v>
      </c>
      <c r="E27" s="5" t="s">
        <v>20</v>
      </c>
      <c r="F27" s="6">
        <v>7313</v>
      </c>
      <c r="G27" s="6">
        <f t="shared" si="0"/>
        <v>8775.6</v>
      </c>
      <c r="H27" s="507"/>
    </row>
    <row r="28" spans="1:8" ht="15.75">
      <c r="A28" s="385"/>
      <c r="B28" s="823"/>
      <c r="C28" s="386"/>
      <c r="D28" s="5" t="s">
        <v>19</v>
      </c>
      <c r="E28" s="5" t="s">
        <v>23</v>
      </c>
      <c r="F28" s="6">
        <v>11921</v>
      </c>
      <c r="G28" s="6">
        <f t="shared" si="0"/>
        <v>14305.199999999999</v>
      </c>
      <c r="H28" s="507"/>
    </row>
    <row r="29" spans="1:8" ht="15.75">
      <c r="A29" s="385"/>
      <c r="B29" s="823"/>
      <c r="C29" s="55" t="s">
        <v>296</v>
      </c>
      <c r="D29" s="5" t="s">
        <v>19</v>
      </c>
      <c r="E29" s="5" t="s">
        <v>293</v>
      </c>
      <c r="F29" s="6">
        <v>12452</v>
      </c>
      <c r="G29" s="6">
        <f t="shared" si="0"/>
        <v>14942.4</v>
      </c>
      <c r="H29" s="507"/>
    </row>
    <row r="30" spans="1:8" ht="15.75">
      <c r="A30" s="385"/>
      <c r="B30" s="823"/>
      <c r="C30" s="384" t="s">
        <v>229</v>
      </c>
      <c r="D30" s="5" t="s">
        <v>19</v>
      </c>
      <c r="E30" s="5" t="s">
        <v>20</v>
      </c>
      <c r="F30" s="6">
        <v>8981</v>
      </c>
      <c r="G30" s="6">
        <f t="shared" si="0"/>
        <v>10777.199999999999</v>
      </c>
      <c r="H30" s="507"/>
    </row>
    <row r="31" spans="1:8" ht="15.75">
      <c r="A31" s="385"/>
      <c r="B31" s="823"/>
      <c r="C31" s="386"/>
      <c r="D31" s="5" t="s">
        <v>19</v>
      </c>
      <c r="E31" s="5" t="s">
        <v>23</v>
      </c>
      <c r="F31" s="6">
        <v>12790</v>
      </c>
      <c r="G31" s="6">
        <f t="shared" si="0"/>
        <v>15348</v>
      </c>
      <c r="H31" s="507"/>
    </row>
    <row r="32" spans="1:8" ht="15.75">
      <c r="A32" s="385"/>
      <c r="B32" s="823"/>
      <c r="C32" s="55" t="s">
        <v>297</v>
      </c>
      <c r="D32" s="5" t="s">
        <v>19</v>
      </c>
      <c r="E32" s="5" t="s">
        <v>293</v>
      </c>
      <c r="F32" s="6">
        <v>15728</v>
      </c>
      <c r="G32" s="6">
        <f t="shared" si="0"/>
        <v>18873.6</v>
      </c>
      <c r="H32" s="507"/>
    </row>
    <row r="33" spans="1:8" ht="15.75">
      <c r="A33" s="385"/>
      <c r="B33" s="823"/>
      <c r="C33" s="55" t="s">
        <v>298</v>
      </c>
      <c r="D33" s="5" t="s">
        <v>19</v>
      </c>
      <c r="E33" s="5" t="s">
        <v>293</v>
      </c>
      <c r="F33" s="6">
        <v>18406</v>
      </c>
      <c r="G33" s="6">
        <f t="shared" si="0"/>
        <v>22087.2</v>
      </c>
      <c r="H33" s="507"/>
    </row>
    <row r="34" spans="1:8" ht="15.75">
      <c r="A34" s="385"/>
      <c r="B34" s="823"/>
      <c r="C34" s="55" t="s">
        <v>299</v>
      </c>
      <c r="D34" s="5" t="s">
        <v>19</v>
      </c>
      <c r="E34" s="5" t="s">
        <v>293</v>
      </c>
      <c r="F34" s="6">
        <v>22500</v>
      </c>
      <c r="G34" s="6">
        <f t="shared" si="0"/>
        <v>27000</v>
      </c>
      <c r="H34" s="507"/>
    </row>
    <row r="35" spans="1:8" ht="15.75">
      <c r="A35" s="385"/>
      <c r="B35" s="823"/>
      <c r="C35" s="55" t="s">
        <v>300</v>
      </c>
      <c r="D35" s="5" t="s">
        <v>19</v>
      </c>
      <c r="E35" s="5" t="s">
        <v>293</v>
      </c>
      <c r="F35" s="6">
        <v>29747</v>
      </c>
      <c r="G35" s="6">
        <f t="shared" si="0"/>
        <v>35696.4</v>
      </c>
      <c r="H35" s="507"/>
    </row>
    <row r="36" spans="1:8" ht="15.75">
      <c r="A36" s="385"/>
      <c r="B36" s="823"/>
      <c r="C36" s="5" t="s">
        <v>301</v>
      </c>
      <c r="D36" s="5" t="s">
        <v>19</v>
      </c>
      <c r="E36" s="5" t="s">
        <v>293</v>
      </c>
      <c r="F36" s="6">
        <v>35479</v>
      </c>
      <c r="G36" s="6">
        <f t="shared" si="0"/>
        <v>42574.799999999996</v>
      </c>
      <c r="H36" s="507"/>
    </row>
    <row r="37" spans="1:8" ht="15.75">
      <c r="A37" s="385"/>
      <c r="B37" s="823"/>
      <c r="C37" s="5" t="s">
        <v>302</v>
      </c>
      <c r="D37" s="5" t="s">
        <v>19</v>
      </c>
      <c r="E37" s="5" t="s">
        <v>293</v>
      </c>
      <c r="F37" s="6">
        <v>38371</v>
      </c>
      <c r="G37" s="6">
        <f t="shared" si="0"/>
        <v>46045.2</v>
      </c>
      <c r="H37" s="507"/>
    </row>
    <row r="38" spans="1:8" ht="15.75">
      <c r="A38" s="385"/>
      <c r="B38" s="823"/>
      <c r="C38" s="5" t="s">
        <v>303</v>
      </c>
      <c r="D38" s="5" t="s">
        <v>19</v>
      </c>
      <c r="E38" s="5" t="s">
        <v>293</v>
      </c>
      <c r="F38" s="6">
        <v>38792</v>
      </c>
      <c r="G38" s="6">
        <f t="shared" si="0"/>
        <v>46550.4</v>
      </c>
      <c r="H38" s="507"/>
    </row>
    <row r="39" spans="1:8" ht="15.75">
      <c r="A39" s="385"/>
      <c r="B39" s="823"/>
      <c r="C39" s="5" t="s">
        <v>304</v>
      </c>
      <c r="D39" s="5" t="s">
        <v>19</v>
      </c>
      <c r="E39" s="5" t="s">
        <v>293</v>
      </c>
      <c r="F39" s="6">
        <v>76927</v>
      </c>
      <c r="G39" s="6">
        <f t="shared" si="0"/>
        <v>92312.4</v>
      </c>
      <c r="H39" s="507"/>
    </row>
    <row r="40" spans="1:8" ht="15.75">
      <c r="A40" s="385"/>
      <c r="B40" s="823"/>
      <c r="C40" s="5" t="s">
        <v>305</v>
      </c>
      <c r="D40" s="5" t="s">
        <v>19</v>
      </c>
      <c r="E40" s="5" t="s">
        <v>293</v>
      </c>
      <c r="F40" s="6">
        <v>94255</v>
      </c>
      <c r="G40" s="6">
        <f t="shared" si="0"/>
        <v>113106</v>
      </c>
      <c r="H40" s="507"/>
    </row>
    <row r="41" spans="1:8" ht="15.75">
      <c r="A41" s="385"/>
      <c r="B41" s="823"/>
      <c r="C41" s="5" t="s">
        <v>306</v>
      </c>
      <c r="D41" s="5" t="s">
        <v>19</v>
      </c>
      <c r="E41" s="5" t="s">
        <v>293</v>
      </c>
      <c r="F41" s="6">
        <v>99782</v>
      </c>
      <c r="G41" s="6">
        <f t="shared" si="0"/>
        <v>119738.4</v>
      </c>
      <c r="H41" s="507"/>
    </row>
    <row r="42" spans="1:8" ht="15.75">
      <c r="A42" s="386"/>
      <c r="B42" s="824"/>
      <c r="C42" s="5" t="s">
        <v>307</v>
      </c>
      <c r="D42" s="5" t="s">
        <v>308</v>
      </c>
      <c r="E42" s="5" t="s">
        <v>293</v>
      </c>
      <c r="F42" s="6">
        <v>555</v>
      </c>
      <c r="G42" s="6">
        <f>F42*1.2</f>
        <v>666</v>
      </c>
      <c r="H42" s="506"/>
    </row>
    <row r="43" spans="1:8" ht="15.75" customHeight="1">
      <c r="A43" s="385" t="s">
        <v>42</v>
      </c>
      <c r="B43" s="407" t="s">
        <v>309</v>
      </c>
      <c r="C43" s="821" t="s">
        <v>45</v>
      </c>
      <c r="D43" s="821" t="s">
        <v>19</v>
      </c>
      <c r="E43" s="207" t="s">
        <v>20</v>
      </c>
      <c r="F43" s="61">
        <v>8700</v>
      </c>
      <c r="G43" s="61">
        <f>F43*1.2</f>
        <v>10440</v>
      </c>
      <c r="H43" s="205"/>
    </row>
    <row r="44" spans="1:8" ht="15.75" customHeight="1">
      <c r="A44" s="385"/>
      <c r="B44" s="822"/>
      <c r="C44" s="821"/>
      <c r="D44" s="821"/>
      <c r="E44" s="207" t="s">
        <v>23</v>
      </c>
      <c r="F44" s="61">
        <v>11768</v>
      </c>
      <c r="G44" s="61">
        <f>F44*1.2</f>
        <v>14121.6</v>
      </c>
      <c r="H44" s="205"/>
    </row>
    <row r="45" spans="1:8" ht="15.75" customHeight="1">
      <c r="A45" s="385"/>
      <c r="B45" s="822"/>
      <c r="C45" s="821" t="s">
        <v>47</v>
      </c>
      <c r="D45" s="821" t="s">
        <v>19</v>
      </c>
      <c r="E45" s="207" t="s">
        <v>20</v>
      </c>
      <c r="F45" s="61">
        <v>6026</v>
      </c>
      <c r="G45" s="61">
        <f>F45*1.2</f>
        <v>7231.2</v>
      </c>
      <c r="H45" s="205"/>
    </row>
    <row r="46" spans="1:8" ht="15.75" customHeight="1">
      <c r="A46" s="386"/>
      <c r="B46" s="822"/>
      <c r="C46" s="821"/>
      <c r="D46" s="821"/>
      <c r="E46" s="207" t="s">
        <v>23</v>
      </c>
      <c r="F46" s="61">
        <v>7560</v>
      </c>
      <c r="G46" s="61">
        <f>F46*1.2</f>
        <v>9072</v>
      </c>
      <c r="H46" s="205"/>
    </row>
    <row r="47" spans="1:8" ht="15.75" customHeight="1">
      <c r="A47" s="821" t="s">
        <v>48</v>
      </c>
      <c r="B47" s="761" t="s">
        <v>49</v>
      </c>
      <c r="C47" s="821" t="s">
        <v>50</v>
      </c>
      <c r="D47" s="821" t="s">
        <v>19</v>
      </c>
      <c r="E47" s="207" t="s">
        <v>20</v>
      </c>
      <c r="F47" s="821" t="s">
        <v>21</v>
      </c>
      <c r="G47" s="821"/>
      <c r="H47" s="821"/>
    </row>
    <row r="48" spans="1:8" ht="15.75" customHeight="1">
      <c r="A48" s="821"/>
      <c r="B48" s="761"/>
      <c r="C48" s="821"/>
      <c r="D48" s="821"/>
      <c r="E48" s="207" t="s">
        <v>23</v>
      </c>
      <c r="F48" s="821" t="s">
        <v>21</v>
      </c>
      <c r="G48" s="821"/>
      <c r="H48" s="821"/>
    </row>
    <row r="49" spans="1:8" ht="15.75">
      <c r="A49" s="821"/>
      <c r="B49" s="761"/>
      <c r="C49" s="821"/>
      <c r="D49" s="207" t="s">
        <v>24</v>
      </c>
      <c r="E49" s="207" t="s">
        <v>24</v>
      </c>
      <c r="F49" s="821" t="s">
        <v>21</v>
      </c>
      <c r="G49" s="821"/>
      <c r="H49" s="821"/>
    </row>
    <row r="50" spans="1:8" ht="15.75" customHeight="1">
      <c r="A50" s="391" t="s">
        <v>51</v>
      </c>
      <c r="B50" s="391"/>
      <c r="C50" s="391"/>
      <c r="D50" s="391"/>
      <c r="E50" s="391"/>
      <c r="F50" s="391"/>
      <c r="G50" s="391"/>
      <c r="H50" s="391"/>
    </row>
    <row r="51" spans="1:8" ht="15.75" customHeight="1">
      <c r="A51" s="391" t="s">
        <v>52</v>
      </c>
      <c r="B51" s="391"/>
      <c r="C51" s="423" t="s">
        <v>53</v>
      </c>
      <c r="D51" s="463"/>
      <c r="E51" s="463"/>
      <c r="F51" s="463"/>
      <c r="G51" s="463"/>
      <c r="H51" s="424"/>
    </row>
    <row r="52" spans="1:8" ht="15.75" customHeight="1">
      <c r="A52" s="384" t="s">
        <v>54</v>
      </c>
      <c r="B52" s="406" t="s">
        <v>58</v>
      </c>
      <c r="C52" s="384" t="s">
        <v>59</v>
      </c>
      <c r="D52" s="821" t="s">
        <v>19</v>
      </c>
      <c r="E52" s="207" t="s">
        <v>20</v>
      </c>
      <c r="F52" s="821" t="s">
        <v>21</v>
      </c>
      <c r="G52" s="821"/>
      <c r="H52" s="821" t="s">
        <v>310</v>
      </c>
    </row>
    <row r="53" spans="1:8" ht="15.75" customHeight="1">
      <c r="A53" s="385"/>
      <c r="B53" s="407"/>
      <c r="C53" s="385"/>
      <c r="D53" s="821"/>
      <c r="E53" s="207" t="s">
        <v>23</v>
      </c>
      <c r="F53" s="821" t="s">
        <v>21</v>
      </c>
      <c r="G53" s="821"/>
      <c r="H53" s="821"/>
    </row>
    <row r="54" spans="1:8" ht="15.75">
      <c r="A54" s="385"/>
      <c r="B54" s="407"/>
      <c r="C54" s="385"/>
      <c r="D54" s="207" t="s">
        <v>24</v>
      </c>
      <c r="E54" s="207" t="s">
        <v>24</v>
      </c>
      <c r="F54" s="621" t="s">
        <v>21</v>
      </c>
      <c r="G54" s="621"/>
      <c r="H54" s="621"/>
    </row>
    <row r="55" spans="1:8" ht="78.75">
      <c r="A55" s="385"/>
      <c r="B55" s="407"/>
      <c r="C55" s="385"/>
      <c r="D55" s="384" t="s">
        <v>60</v>
      </c>
      <c r="E55" s="387" t="s">
        <v>61</v>
      </c>
      <c r="F55" s="136">
        <v>300</v>
      </c>
      <c r="G55" s="136">
        <f aca="true" t="shared" si="1" ref="G55:G62">F55*1.2</f>
        <v>360</v>
      </c>
      <c r="H55" s="191" t="s">
        <v>654</v>
      </c>
    </row>
    <row r="56" spans="1:8" ht="78.75">
      <c r="A56" s="385"/>
      <c r="B56" s="407"/>
      <c r="C56" s="385"/>
      <c r="D56" s="385"/>
      <c r="E56" s="388"/>
      <c r="F56" s="137">
        <v>600</v>
      </c>
      <c r="G56" s="136">
        <f t="shared" si="1"/>
        <v>720</v>
      </c>
      <c r="H56" s="191" t="s">
        <v>655</v>
      </c>
    </row>
    <row r="57" spans="1:8" ht="78.75">
      <c r="A57" s="385"/>
      <c r="B57" s="407"/>
      <c r="C57" s="385"/>
      <c r="D57" s="386"/>
      <c r="E57" s="389"/>
      <c r="F57" s="176">
        <v>1000</v>
      </c>
      <c r="G57" s="136">
        <f t="shared" si="1"/>
        <v>1200</v>
      </c>
      <c r="H57" s="191" t="s">
        <v>656</v>
      </c>
    </row>
    <row r="58" spans="1:8" ht="78.75">
      <c r="A58" s="385"/>
      <c r="B58" s="407"/>
      <c r="C58" s="385"/>
      <c r="D58" s="384" t="s">
        <v>60</v>
      </c>
      <c r="E58" s="387" t="s">
        <v>657</v>
      </c>
      <c r="F58" s="137">
        <v>500</v>
      </c>
      <c r="G58" s="136">
        <f t="shared" si="1"/>
        <v>600</v>
      </c>
      <c r="H58" s="191" t="s">
        <v>654</v>
      </c>
    </row>
    <row r="59" spans="1:8" ht="78.75">
      <c r="A59" s="385"/>
      <c r="B59" s="407"/>
      <c r="C59" s="385"/>
      <c r="D59" s="385"/>
      <c r="E59" s="388"/>
      <c r="F59" s="137">
        <v>750</v>
      </c>
      <c r="G59" s="136">
        <f t="shared" si="1"/>
        <v>900</v>
      </c>
      <c r="H59" s="191" t="s">
        <v>655</v>
      </c>
    </row>
    <row r="60" spans="1:8" ht="94.5" customHeight="1">
      <c r="A60" s="385"/>
      <c r="B60" s="407"/>
      <c r="C60" s="385"/>
      <c r="D60" s="386"/>
      <c r="E60" s="389"/>
      <c r="F60" s="137">
        <v>1000</v>
      </c>
      <c r="G60" s="136">
        <f t="shared" si="1"/>
        <v>1200</v>
      </c>
      <c r="H60" s="191" t="s">
        <v>656</v>
      </c>
    </row>
    <row r="61" spans="1:8" ht="78.75">
      <c r="A61" s="385"/>
      <c r="B61" s="407"/>
      <c r="C61" s="385"/>
      <c r="D61" s="390" t="s">
        <v>312</v>
      </c>
      <c r="E61" s="11" t="s">
        <v>24</v>
      </c>
      <c r="F61" s="10">
        <v>2112</v>
      </c>
      <c r="G61" s="10">
        <f t="shared" si="1"/>
        <v>2534.4</v>
      </c>
      <c r="H61" s="228" t="s">
        <v>63</v>
      </c>
    </row>
    <row r="62" spans="1:8" ht="78.75">
      <c r="A62" s="386"/>
      <c r="B62" s="408"/>
      <c r="C62" s="386"/>
      <c r="D62" s="390"/>
      <c r="E62" s="11" t="s">
        <v>24</v>
      </c>
      <c r="F62" s="10">
        <v>3168</v>
      </c>
      <c r="G62" s="10">
        <f t="shared" si="1"/>
        <v>3801.6</v>
      </c>
      <c r="H62" s="191" t="s">
        <v>64</v>
      </c>
    </row>
    <row r="63" spans="1:8" ht="15.75" customHeight="1">
      <c r="A63" s="391" t="s">
        <v>67</v>
      </c>
      <c r="B63" s="391"/>
      <c r="C63" s="391" t="s">
        <v>68</v>
      </c>
      <c r="D63" s="391"/>
      <c r="E63" s="391"/>
      <c r="F63" s="391"/>
      <c r="G63" s="391"/>
      <c r="H63" s="391"/>
    </row>
    <row r="64" spans="1:8" ht="15.75">
      <c r="A64" s="393">
        <v>8</v>
      </c>
      <c r="B64" s="417" t="s">
        <v>69</v>
      </c>
      <c r="C64" s="392" t="s">
        <v>313</v>
      </c>
      <c r="D64" s="418" t="s">
        <v>71</v>
      </c>
      <c r="E64" s="11" t="s">
        <v>20</v>
      </c>
      <c r="F64" s="10">
        <v>1337</v>
      </c>
      <c r="G64" s="10">
        <f>F64*1.2</f>
        <v>1604.3999999999999</v>
      </c>
      <c r="H64" s="395" t="s">
        <v>314</v>
      </c>
    </row>
    <row r="65" spans="1:8" ht="15.75" customHeight="1">
      <c r="A65" s="393"/>
      <c r="B65" s="417"/>
      <c r="C65" s="394"/>
      <c r="D65" s="422"/>
      <c r="E65" s="64" t="s">
        <v>23</v>
      </c>
      <c r="F65" s="10">
        <v>2104</v>
      </c>
      <c r="G65" s="10">
        <f>F65*1.2</f>
        <v>2524.7999999999997</v>
      </c>
      <c r="H65" s="395"/>
    </row>
    <row r="66" spans="1:8" ht="15.75" customHeight="1">
      <c r="A66" s="392">
        <v>9</v>
      </c>
      <c r="B66" s="406" t="s">
        <v>74</v>
      </c>
      <c r="C66" s="451" t="s">
        <v>75</v>
      </c>
      <c r="D66" s="452"/>
      <c r="E66" s="452"/>
      <c r="F66" s="452"/>
      <c r="G66" s="452"/>
      <c r="H66" s="453"/>
    </row>
    <row r="67" spans="1:8" ht="15.75">
      <c r="A67" s="393"/>
      <c r="B67" s="407"/>
      <c r="C67" s="411" t="s">
        <v>315</v>
      </c>
      <c r="D67" s="418" t="s">
        <v>76</v>
      </c>
      <c r="E67" s="11" t="s">
        <v>20</v>
      </c>
      <c r="F67" s="11">
        <v>223</v>
      </c>
      <c r="G67" s="11">
        <f>F67*1.2</f>
        <v>267.59999999999997</v>
      </c>
      <c r="H67" s="409" t="s">
        <v>316</v>
      </c>
    </row>
    <row r="68" spans="1:8" ht="15.75" customHeight="1">
      <c r="A68" s="393"/>
      <c r="B68" s="407"/>
      <c r="C68" s="412"/>
      <c r="D68" s="419"/>
      <c r="E68" s="64" t="s">
        <v>23</v>
      </c>
      <c r="F68" s="11">
        <v>336</v>
      </c>
      <c r="G68" s="11">
        <f>F68*1.2</f>
        <v>403.2</v>
      </c>
      <c r="H68" s="410"/>
    </row>
    <row r="69" spans="1:8" ht="15.75">
      <c r="A69" s="393"/>
      <c r="B69" s="407"/>
      <c r="C69" s="411" t="s">
        <v>317</v>
      </c>
      <c r="D69" s="409" t="s">
        <v>318</v>
      </c>
      <c r="E69" s="11" t="s">
        <v>20</v>
      </c>
      <c r="F69" s="11">
        <v>761</v>
      </c>
      <c r="G69" s="11">
        <f>F69*1.2</f>
        <v>913.1999999999999</v>
      </c>
      <c r="H69" s="409" t="s">
        <v>319</v>
      </c>
    </row>
    <row r="70" spans="1:8" ht="15.75">
      <c r="A70" s="394"/>
      <c r="B70" s="408"/>
      <c r="C70" s="412"/>
      <c r="D70" s="410"/>
      <c r="E70" s="64" t="s">
        <v>23</v>
      </c>
      <c r="F70" s="11">
        <v>1108</v>
      </c>
      <c r="G70" s="11">
        <f>F70*1.2</f>
        <v>1329.6</v>
      </c>
      <c r="H70" s="410"/>
    </row>
    <row r="71" spans="1:8" ht="15.75">
      <c r="A71" s="392">
        <v>10</v>
      </c>
      <c r="B71" s="406" t="s">
        <v>320</v>
      </c>
      <c r="C71" s="542" t="s">
        <v>321</v>
      </c>
      <c r="D71" s="542"/>
      <c r="E71" s="542"/>
      <c r="F71" s="542"/>
      <c r="G71" s="542"/>
      <c r="H71" s="543"/>
    </row>
    <row r="72" spans="1:8" ht="15.75">
      <c r="A72" s="393"/>
      <c r="B72" s="407"/>
      <c r="C72" s="826" t="s">
        <v>321</v>
      </c>
      <c r="D72" s="69" t="s">
        <v>24</v>
      </c>
      <c r="E72" s="69"/>
      <c r="F72" s="10">
        <v>20644</v>
      </c>
      <c r="G72" s="61">
        <f>F72*1.2</f>
        <v>24772.8</v>
      </c>
      <c r="H72" s="69"/>
    </row>
    <row r="73" spans="1:8" ht="15.75" customHeight="1">
      <c r="A73" s="394"/>
      <c r="B73" s="408"/>
      <c r="C73" s="827"/>
      <c r="D73" s="76" t="s">
        <v>322</v>
      </c>
      <c r="E73" s="69"/>
      <c r="F73" s="10">
        <v>477</v>
      </c>
      <c r="G73" s="61">
        <f>F73*1.2</f>
        <v>572.4</v>
      </c>
      <c r="H73" s="72"/>
    </row>
    <row r="74" spans="1:8" ht="31.5">
      <c r="A74" s="68">
        <v>11</v>
      </c>
      <c r="B74" s="57" t="s">
        <v>77</v>
      </c>
      <c r="C74" s="69" t="s">
        <v>154</v>
      </c>
      <c r="D74" s="69" t="s">
        <v>79</v>
      </c>
      <c r="E74" s="8" t="s">
        <v>323</v>
      </c>
      <c r="F74" s="11">
        <v>583</v>
      </c>
      <c r="G74" s="11">
        <f>F74*1.2</f>
        <v>699.6</v>
      </c>
      <c r="H74" s="78" t="s">
        <v>644</v>
      </c>
    </row>
    <row r="75" spans="1:8" ht="15.75">
      <c r="A75" s="418">
        <v>12</v>
      </c>
      <c r="B75" s="741" t="s">
        <v>157</v>
      </c>
      <c r="C75" s="494" t="s">
        <v>158</v>
      </c>
      <c r="D75" s="542"/>
      <c r="E75" s="542"/>
      <c r="F75" s="542"/>
      <c r="G75" s="542"/>
      <c r="H75" s="543"/>
    </row>
    <row r="76" spans="1:8" ht="47.25">
      <c r="A76" s="419"/>
      <c r="B76" s="743"/>
      <c r="C76" s="69" t="s">
        <v>158</v>
      </c>
      <c r="D76" s="69" t="s">
        <v>79</v>
      </c>
      <c r="E76" s="8" t="s">
        <v>323</v>
      </c>
      <c r="F76" s="10">
        <v>4747</v>
      </c>
      <c r="G76" s="10">
        <f>F76*1.2</f>
        <v>5696.4</v>
      </c>
      <c r="H76" s="78" t="s">
        <v>324</v>
      </c>
    </row>
    <row r="77" spans="1:8" ht="15.75">
      <c r="A77" s="492" t="s">
        <v>86</v>
      </c>
      <c r="B77" s="594"/>
      <c r="C77" s="494" t="s">
        <v>217</v>
      </c>
      <c r="D77" s="542"/>
      <c r="E77" s="542"/>
      <c r="F77" s="542"/>
      <c r="G77" s="542"/>
      <c r="H77" s="543"/>
    </row>
    <row r="78" spans="1:8" ht="35.25" customHeight="1">
      <c r="A78" s="55" t="s">
        <v>325</v>
      </c>
      <c r="B78" s="41" t="s">
        <v>88</v>
      </c>
      <c r="C78" s="78" t="s">
        <v>89</v>
      </c>
      <c r="D78" s="78" t="s">
        <v>19</v>
      </c>
      <c r="E78" s="8" t="s">
        <v>80</v>
      </c>
      <c r="F78" s="828" t="s">
        <v>21</v>
      </c>
      <c r="G78" s="828"/>
      <c r="H78" s="78" t="s">
        <v>90</v>
      </c>
    </row>
    <row r="79" spans="1:8" ht="15.75">
      <c r="A79" s="430">
        <v>15</v>
      </c>
      <c r="B79" s="391" t="s">
        <v>91</v>
      </c>
      <c r="C79" s="409" t="s">
        <v>326</v>
      </c>
      <c r="D79" s="440" t="s">
        <v>19</v>
      </c>
      <c r="E79" s="470" t="s">
        <v>323</v>
      </c>
      <c r="F79" s="828" t="s">
        <v>21</v>
      </c>
      <c r="G79" s="828"/>
      <c r="H79" s="409"/>
    </row>
    <row r="80" spans="1:8" ht="15.75">
      <c r="A80" s="430"/>
      <c r="B80" s="391"/>
      <c r="C80" s="410"/>
      <c r="D80" s="440"/>
      <c r="E80" s="471"/>
      <c r="F80" s="828"/>
      <c r="G80" s="828"/>
      <c r="H80" s="410"/>
    </row>
    <row r="81" spans="1:8" ht="31.5">
      <c r="A81" s="43">
        <v>16</v>
      </c>
      <c r="B81" s="41" t="s">
        <v>220</v>
      </c>
      <c r="C81" s="78" t="s">
        <v>95</v>
      </c>
      <c r="D81" s="78" t="s">
        <v>79</v>
      </c>
      <c r="E81" s="8" t="s">
        <v>293</v>
      </c>
      <c r="F81" s="10">
        <v>212</v>
      </c>
      <c r="G81" s="10">
        <f>F81*1.2</f>
        <v>254.39999999999998</v>
      </c>
      <c r="H81" s="73" t="s">
        <v>185</v>
      </c>
    </row>
    <row r="82" spans="1:8" ht="31.5">
      <c r="A82" s="43">
        <v>17</v>
      </c>
      <c r="B82" s="245" t="s">
        <v>98</v>
      </c>
      <c r="C82" s="78" t="s">
        <v>327</v>
      </c>
      <c r="D82" s="291" t="s">
        <v>83</v>
      </c>
      <c r="E82" s="8" t="s">
        <v>293</v>
      </c>
      <c r="F82" s="61">
        <v>2181.91</v>
      </c>
      <c r="G82" s="61">
        <f>F82*1.2</f>
        <v>2618.292</v>
      </c>
      <c r="H82" s="78"/>
    </row>
    <row r="83" spans="1:8" ht="15.75">
      <c r="A83" s="595" t="s">
        <v>192</v>
      </c>
      <c r="B83" s="596"/>
      <c r="C83" s="494" t="s">
        <v>193</v>
      </c>
      <c r="D83" s="542"/>
      <c r="E83" s="542"/>
      <c r="F83" s="542"/>
      <c r="G83" s="542"/>
      <c r="H83" s="543"/>
    </row>
    <row r="84" spans="1:8" ht="31.5">
      <c r="A84" s="43">
        <v>18</v>
      </c>
      <c r="B84" s="41" t="s">
        <v>194</v>
      </c>
      <c r="C84" s="43" t="s">
        <v>195</v>
      </c>
      <c r="D84" s="42" t="s">
        <v>328</v>
      </c>
      <c r="E84" s="11" t="s">
        <v>293</v>
      </c>
      <c r="F84" s="8">
        <v>856</v>
      </c>
      <c r="G84" s="61">
        <f>F84*1.2</f>
        <v>1027.2</v>
      </c>
      <c r="H84" s="42" t="s">
        <v>197</v>
      </c>
    </row>
    <row r="85" spans="1:8" ht="15.75">
      <c r="A85" s="32"/>
      <c r="B85" s="45"/>
      <c r="C85" s="32"/>
      <c r="D85" s="46"/>
      <c r="E85" s="47"/>
      <c r="F85" s="38"/>
      <c r="G85" s="48"/>
      <c r="H85" s="46"/>
    </row>
    <row r="86" spans="1:8" ht="15.75">
      <c r="A86" s="85" t="s">
        <v>222</v>
      </c>
      <c r="B86" s="45"/>
      <c r="C86" s="32"/>
      <c r="D86" s="46"/>
      <c r="E86" s="47"/>
      <c r="F86" s="38"/>
      <c r="G86" s="48"/>
      <c r="H86" s="46"/>
    </row>
    <row r="87" spans="1:8" ht="15.75">
      <c r="A87" s="32"/>
      <c r="B87" s="45"/>
      <c r="C87" s="32"/>
      <c r="D87" s="46"/>
      <c r="E87" s="47"/>
      <c r="F87" s="38"/>
      <c r="G87" s="48"/>
      <c r="H87" s="46"/>
    </row>
    <row r="88" spans="1:8" ht="15.75">
      <c r="A88" s="825" t="s">
        <v>627</v>
      </c>
      <c r="B88" s="825"/>
      <c r="C88" s="825"/>
      <c r="D88" s="4"/>
      <c r="E88" s="37" t="s">
        <v>628</v>
      </c>
      <c r="F88" s="29"/>
      <c r="H88" s="31"/>
    </row>
    <row r="89" spans="1:8" ht="15.75">
      <c r="A89" s="28"/>
      <c r="B89" s="28"/>
      <c r="C89" s="28"/>
      <c r="D89" s="4"/>
      <c r="E89" s="37"/>
      <c r="F89" s="29"/>
      <c r="H89" s="31"/>
    </row>
    <row r="90" spans="1:8" ht="15.75">
      <c r="A90" s="825" t="s">
        <v>101</v>
      </c>
      <c r="B90" s="825"/>
      <c r="C90" s="825"/>
      <c r="D90" s="4"/>
      <c r="E90" s="37" t="s">
        <v>102</v>
      </c>
      <c r="F90" s="33"/>
      <c r="H90" s="35"/>
    </row>
    <row r="91" spans="1:8" ht="15.75">
      <c r="A91" s="28"/>
      <c r="B91" s="28"/>
      <c r="C91" s="28"/>
      <c r="D91" s="4"/>
      <c r="E91" s="37"/>
      <c r="F91" s="33"/>
      <c r="H91" s="35"/>
    </row>
    <row r="92" spans="1:8" ht="15.75">
      <c r="A92" s="825" t="s">
        <v>103</v>
      </c>
      <c r="B92" s="825"/>
      <c r="C92" s="825"/>
      <c r="D92" s="4"/>
      <c r="E92" s="37" t="s">
        <v>329</v>
      </c>
      <c r="F92" s="100"/>
      <c r="H92" s="102"/>
    </row>
    <row r="93" spans="1:8" ht="15.75">
      <c r="A93" s="28"/>
      <c r="B93" s="28"/>
      <c r="C93" s="28"/>
      <c r="D93" s="16"/>
      <c r="E93" s="16"/>
      <c r="F93" s="16"/>
      <c r="H93" s="19"/>
    </row>
    <row r="94" spans="1:8" ht="15.75">
      <c r="A94" s="825" t="s">
        <v>330</v>
      </c>
      <c r="B94" s="825"/>
      <c r="C94" s="825"/>
      <c r="D94" s="32"/>
      <c r="E94" s="103" t="s">
        <v>331</v>
      </c>
      <c r="F94" s="33"/>
      <c r="H94" s="35"/>
    </row>
    <row r="95" spans="1:3" ht="15.75">
      <c r="A95" s="107"/>
      <c r="B95" s="107"/>
      <c r="C95" s="107"/>
    </row>
  </sheetData>
  <sheetProtection/>
  <mergeCells count="111">
    <mergeCell ref="A83:B83"/>
    <mergeCell ref="C83:H83"/>
    <mergeCell ref="H79:H80"/>
    <mergeCell ref="C71:H71"/>
    <mergeCell ref="B71:B73"/>
    <mergeCell ref="A71:A73"/>
    <mergeCell ref="C75:H75"/>
    <mergeCell ref="B75:B76"/>
    <mergeCell ref="A75:A76"/>
    <mergeCell ref="A77:B77"/>
    <mergeCell ref="C77:H77"/>
    <mergeCell ref="C72:C73"/>
    <mergeCell ref="F78:G78"/>
    <mergeCell ref="A79:A80"/>
    <mergeCell ref="B79:B80"/>
    <mergeCell ref="C79:C80"/>
    <mergeCell ref="D79:D80"/>
    <mergeCell ref="E79:E80"/>
    <mergeCell ref="F79:G80"/>
    <mergeCell ref="A66:A70"/>
    <mergeCell ref="B66:B70"/>
    <mergeCell ref="C66:H66"/>
    <mergeCell ref="D67:D68"/>
    <mergeCell ref="H67:H68"/>
    <mergeCell ref="C69:C70"/>
    <mergeCell ref="D69:D70"/>
    <mergeCell ref="H69:H70"/>
    <mergeCell ref="C67:C68"/>
    <mergeCell ref="D61:D62"/>
    <mergeCell ref="A63:B63"/>
    <mergeCell ref="C63:H63"/>
    <mergeCell ref="A64:A65"/>
    <mergeCell ref="B64:B65"/>
    <mergeCell ref="C64:C65"/>
    <mergeCell ref="D64:D65"/>
    <mergeCell ref="H64:H65"/>
    <mergeCell ref="F49:G49"/>
    <mergeCell ref="D47:D48"/>
    <mergeCell ref="F47:G47"/>
    <mergeCell ref="F53:G53"/>
    <mergeCell ref="B52:B62"/>
    <mergeCell ref="C52:C62"/>
    <mergeCell ref="D55:D57"/>
    <mergeCell ref="E55:E57"/>
    <mergeCell ref="D58:D60"/>
    <mergeCell ref="E58:E60"/>
    <mergeCell ref="C47:C49"/>
    <mergeCell ref="C25:H25"/>
    <mergeCell ref="H26:H42"/>
    <mergeCell ref="C27:C28"/>
    <mergeCell ref="A94:C94"/>
    <mergeCell ref="A88:C88"/>
    <mergeCell ref="A90:C90"/>
    <mergeCell ref="A92:C92"/>
    <mergeCell ref="A52:A62"/>
    <mergeCell ref="F48:G48"/>
    <mergeCell ref="C19:C21"/>
    <mergeCell ref="D19:D20"/>
    <mergeCell ref="F21:G21"/>
    <mergeCell ref="F22:G22"/>
    <mergeCell ref="F23:G23"/>
    <mergeCell ref="F24:G24"/>
    <mergeCell ref="G2:H2"/>
    <mergeCell ref="G3:H3"/>
    <mergeCell ref="G4:H4"/>
    <mergeCell ref="G5:H5"/>
    <mergeCell ref="G6:H6"/>
    <mergeCell ref="A8:H8"/>
    <mergeCell ref="A9:H9"/>
    <mergeCell ref="A10:H10"/>
    <mergeCell ref="A11:H11"/>
    <mergeCell ref="A14:H14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F18:G18"/>
    <mergeCell ref="H19:H21"/>
    <mergeCell ref="A22:A24"/>
    <mergeCell ref="B22:B24"/>
    <mergeCell ref="C22:C24"/>
    <mergeCell ref="D22:D23"/>
    <mergeCell ref="H22:H24"/>
    <mergeCell ref="F19:G19"/>
    <mergeCell ref="F20:G20"/>
    <mergeCell ref="A19:A21"/>
    <mergeCell ref="B19:B21"/>
    <mergeCell ref="C30:C31"/>
    <mergeCell ref="A43:A46"/>
    <mergeCell ref="B43:B46"/>
    <mergeCell ref="C43:C44"/>
    <mergeCell ref="D43:D44"/>
    <mergeCell ref="C45:C46"/>
    <mergeCell ref="A25:A42"/>
    <mergeCell ref="B25:B42"/>
    <mergeCell ref="D45:D46"/>
    <mergeCell ref="H47:H49"/>
    <mergeCell ref="A50:H50"/>
    <mergeCell ref="A51:B51"/>
    <mergeCell ref="C51:H51"/>
    <mergeCell ref="D52:D53"/>
    <mergeCell ref="F52:G52"/>
    <mergeCell ref="H52:H54"/>
    <mergeCell ref="F54:G54"/>
    <mergeCell ref="A47:A49"/>
    <mergeCell ref="B47:B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KorepanovaAP</dc:creator>
  <cp:keywords/>
  <dc:description/>
  <cp:lastModifiedBy>KorepanovaAP</cp:lastModifiedBy>
  <dcterms:created xsi:type="dcterms:W3CDTF">2020-12-31T04:45:53Z</dcterms:created>
  <dcterms:modified xsi:type="dcterms:W3CDTF">2021-08-31T10:18:13Z</dcterms:modified>
  <cp:category/>
  <cp:version/>
  <cp:contentType/>
  <cp:contentStatus/>
</cp:coreProperties>
</file>